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LIC. EDMAR\ANEXOS L.P.E 2020\"/>
    </mc:Choice>
  </mc:AlternateContent>
  <bookViews>
    <workbookView xWindow="240" yWindow="540" windowWidth="11580" windowHeight="4785" activeTab="2"/>
  </bookViews>
  <sheets>
    <sheet name="PORTADA" sheetId="49" r:id="rId1"/>
    <sheet name="ANEXO1PROGYNO" sheetId="20" r:id="rId2"/>
    <sheet name="ANEXO1PRIORIDADESGTO" sheetId="76" r:id="rId3"/>
    <sheet name="ANEXO2ADMIVA " sheetId="37" r:id="rId4"/>
    <sheet name="ANEXO3A MPIOSESTATAL " sheetId="73" r:id="rId5"/>
    <sheet name="ANEXO3BMPIOSFEDERAL " sheetId="74" r:id="rId6"/>
    <sheet name="ANEXO4FIDEICOMISOS" sheetId="65" r:id="rId7"/>
    <sheet name="ANEXO 5A B" sheetId="66" r:id="rId8"/>
    <sheet name="ANEXO 5C " sheetId="78" r:id="rId9"/>
    <sheet name="ANEXO 5D " sheetId="79" r:id="rId10"/>
    <sheet name="ANEXOS 6APORTFED" sheetId="24" r:id="rId11"/>
    <sheet name="ANEXOS7ADJUDICACION" sheetId="23" r:id="rId12"/>
    <sheet name="ANEXO8a CLASIF.ECONOMICA" sheetId="15" r:id="rId13"/>
    <sheet name="ANEXO8B CLASIF.tipoGTO" sheetId="29" r:id="rId14"/>
    <sheet name="ANEXO9FUNCIONAL" sheetId="4" r:id="rId15"/>
    <sheet name="ANEXO10 EJE" sheetId="11" r:id="rId16"/>
    <sheet name="ANEXO11 RAMO " sheetId="44" r:id="rId17"/>
    <sheet name="ANEXO12CONCILIACION " sheetId="70" r:id="rId18"/>
    <sheet name="ANEXO13A ORGglobal " sheetId="39" r:id="rId19"/>
    <sheet name="ANEXO13B ORGcapitulos" sheetId="57" r:id="rId20"/>
    <sheet name="ANEXO13C LA BUENA" sheetId="82" r:id="rId21"/>
    <sheet name="ANEXO14 AYUDAS  " sheetId="72" r:id="rId22"/>
    <sheet name="ANEXO15.capFEDERAL " sheetId="31" r:id="rId23"/>
    <sheet name="ANEXO21 ISSSTECAM" sheetId="69" r:id="rId24"/>
    <sheet name="ANEXO22RECONCURRENTES" sheetId="41" r:id="rId25"/>
    <sheet name="ANEXO 23TOTAL" sheetId="42" r:id="rId26"/>
    <sheet name="ANEXO24FUENTE" sheetId="51" r:id="rId27"/>
  </sheets>
  <definedNames>
    <definedName name="_xlnm.Print_Area" localSheetId="7">'ANEXO 5A B'!$A$1:$D$40</definedName>
    <definedName name="_xlnm.Print_Area" localSheetId="8">'ANEXO 5C '!$B$1:$Q$52</definedName>
    <definedName name="_xlnm.Print_Area" localSheetId="15">'ANEXO10 EJE'!$A$1:$E$67</definedName>
    <definedName name="_xlnm.Print_Area" localSheetId="16">'ANEXO11 RAMO '!$A$1:$S$108</definedName>
    <definedName name="_xlnm.Print_Area" localSheetId="17">'ANEXO12CONCILIACION '!$A$1:$C$30</definedName>
    <definedName name="_xlnm.Print_Area" localSheetId="18">'ANEXO13A ORGglobal '!$A$1:$J$60</definedName>
    <definedName name="_xlnm.Print_Area" localSheetId="20">'ANEXO13C LA BUENA'!$A$1:$C$443</definedName>
    <definedName name="_xlnm.Print_Area" localSheetId="21">'ANEXO14 AYUDAS  '!$A$1:$C$28</definedName>
    <definedName name="_xlnm.Print_Area" localSheetId="1">ANEXO1PROGYNO!$A$1:$C$22</definedName>
    <definedName name="_xlnm.Print_Area" localSheetId="23">'ANEXO21 ISSSTECAM'!$A$1:$F$33</definedName>
    <definedName name="_xlnm.Print_Area" localSheetId="4">'ANEXO3A MPIOSESTATAL '!$A$1:$B$39</definedName>
    <definedName name="_xlnm.Print_Area" localSheetId="5">'ANEXO3BMPIOSFEDERAL '!$A$1:$B$35</definedName>
    <definedName name="_xlnm.Print_Area" localSheetId="12">'ANEXO8a CLASIF.ECONOMICA'!$A$1:$E$81</definedName>
    <definedName name="_xlnm.Print_Area" localSheetId="14">ANEXO9FUNCIONAL!$A$1:$F$162</definedName>
    <definedName name="_xlnm.Print_Area" localSheetId="11">ANEXOS7ADJUDICACION!$A$1:$C$14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6">#REF!</definedName>
    <definedName name="_xlnm.Database" localSheetId="17">#REF!</definedName>
    <definedName name="_xlnm.Database" localSheetId="18">#REF!</definedName>
    <definedName name="_xlnm.Database" localSheetId="19">#REF!</definedName>
    <definedName name="_xlnm.Database" localSheetId="20">#REF!</definedName>
    <definedName name="_xlnm.Database" localSheetId="21">#REF!</definedName>
    <definedName name="_xlnm.Database" localSheetId="23">#REF!</definedName>
    <definedName name="_xlnm.Database" localSheetId="26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0">#REF!</definedName>
    <definedName name="_xlnm.Database">#REF!</definedName>
    <definedName name="_xlnm.Print_Titles" localSheetId="25">'ANEXO 23TOTAL'!$1:$8</definedName>
    <definedName name="_xlnm.Print_Titles" localSheetId="16">'ANEXO11 RAMO '!$1:$9</definedName>
    <definedName name="_xlnm.Print_Titles" localSheetId="17">'ANEXO12CONCILIACION '!$1:$9</definedName>
    <definedName name="_xlnm.Print_Titles" localSheetId="18">'ANEXO13A ORGglobal '!$1:$8</definedName>
    <definedName name="_xlnm.Print_Titles" localSheetId="19">'ANEXO13B ORGcapitulos'!$1:$8</definedName>
    <definedName name="_xlnm.Print_Titles" localSheetId="20">'ANEXO13C LA BUENA'!$1:$8</definedName>
    <definedName name="_xlnm.Print_Titles" localSheetId="21">'ANEXO14 AYUDAS  '!$1:$8</definedName>
    <definedName name="_xlnm.Print_Titles" localSheetId="22">'ANEXO15.capFEDERAL '!$1:$9</definedName>
    <definedName name="_xlnm.Print_Titles" localSheetId="2">ANEXO1PRIORIDADESGTO!$1:$6</definedName>
    <definedName name="_xlnm.Print_Titles" localSheetId="26">ANEXO24FUENTE!$1:$7</definedName>
    <definedName name="_xlnm.Print_Titles" localSheetId="3">'ANEXO2ADMIVA '!$1:$6</definedName>
    <definedName name="_xlnm.Print_Titles" localSheetId="14">ANEXO9FUNCIONAL!$1:$10</definedName>
  </definedNames>
  <calcPr calcId="162913"/>
</workbook>
</file>

<file path=xl/calcChain.xml><?xml version="1.0" encoding="utf-8"?>
<calcChain xmlns="http://schemas.openxmlformats.org/spreadsheetml/2006/main">
  <c r="D12" i="51" l="1"/>
  <c r="C79" i="42"/>
  <c r="Q58" i="44"/>
  <c r="G38" i="79"/>
  <c r="G36" i="79"/>
  <c r="G34" i="79"/>
  <c r="G32" i="79"/>
  <c r="H24" i="79"/>
  <c r="G24" i="79"/>
  <c r="F24" i="79"/>
  <c r="E24" i="79"/>
  <c r="H17" i="79"/>
  <c r="G17" i="79"/>
  <c r="F17" i="79"/>
  <c r="F13" i="79" s="1"/>
  <c r="F11" i="79" s="1"/>
  <c r="F9" i="79" s="1"/>
  <c r="E17" i="79"/>
  <c r="E13" i="79" s="1"/>
  <c r="E11" i="79" s="1"/>
  <c r="E9" i="79" s="1"/>
  <c r="H13" i="79"/>
  <c r="H11" i="79" s="1"/>
  <c r="H9" i="79" s="1"/>
  <c r="G13" i="79"/>
  <c r="G11" i="79" s="1"/>
  <c r="G9" i="79" s="1"/>
  <c r="H36" i="78"/>
  <c r="G36" i="78"/>
  <c r="F36" i="78"/>
  <c r="H26" i="78"/>
  <c r="G26" i="78"/>
  <c r="H19" i="78"/>
  <c r="H15" i="78" s="1"/>
  <c r="H13" i="78" s="1"/>
  <c r="H11" i="78" s="1"/>
  <c r="G19" i="78"/>
  <c r="G15" i="78" s="1"/>
  <c r="G13" i="78" s="1"/>
  <c r="F19" i="78"/>
  <c r="F15" i="78" s="1"/>
  <c r="F13" i="78" s="1"/>
  <c r="F11" i="78" s="1"/>
  <c r="C36" i="66"/>
  <c r="C34" i="66"/>
  <c r="B34" i="66"/>
  <c r="I77" i="37"/>
  <c r="B18" i="20"/>
  <c r="G11" i="78" l="1"/>
  <c r="G24" i="31"/>
  <c r="D13" i="66" l="1"/>
  <c r="D19" i="66" s="1"/>
  <c r="D37" i="41" l="1"/>
  <c r="D11" i="51"/>
  <c r="D10" i="51" s="1"/>
  <c r="B33" i="74" l="1"/>
  <c r="B11" i="74"/>
  <c r="B37" i="73"/>
  <c r="B14" i="73"/>
  <c r="C28" i="72" l="1"/>
  <c r="C10" i="72"/>
  <c r="C9" i="72"/>
  <c r="C8" i="72"/>
  <c r="D14" i="29" l="1"/>
  <c r="B28" i="70" l="1"/>
  <c r="D19" i="29" l="1"/>
  <c r="D69" i="29" l="1"/>
  <c r="D64" i="29"/>
  <c r="D51" i="29"/>
  <c r="D37" i="29"/>
  <c r="D32" i="29"/>
  <c r="D33" i="29" s="1"/>
  <c r="E27" i="29"/>
  <c r="D34" i="15" l="1"/>
  <c r="D17" i="15"/>
  <c r="I58" i="39"/>
  <c r="I59" i="57"/>
  <c r="J59" i="57"/>
  <c r="K59" i="57"/>
  <c r="L59" i="57"/>
  <c r="M59" i="57"/>
  <c r="N59" i="57"/>
  <c r="O59" i="57"/>
  <c r="P59" i="57"/>
  <c r="Q55" i="57"/>
  <c r="Q54" i="57"/>
  <c r="Q53" i="57"/>
  <c r="Q52" i="57"/>
  <c r="Q51" i="57"/>
  <c r="Q50" i="57"/>
  <c r="Q49" i="57"/>
  <c r="Q48" i="57"/>
  <c r="Q47" i="57"/>
  <c r="Q46" i="57"/>
  <c r="Q45" i="57"/>
  <c r="Q44" i="57"/>
  <c r="Q43" i="57"/>
  <c r="Q42" i="57"/>
  <c r="Q41" i="57"/>
  <c r="Q40" i="57"/>
  <c r="Q39" i="57"/>
  <c r="Q38" i="57"/>
  <c r="Q37" i="57"/>
  <c r="Q36" i="57"/>
  <c r="Q35" i="57"/>
  <c r="Q34" i="57"/>
  <c r="Q33" i="57"/>
  <c r="Q32" i="57"/>
  <c r="Q31" i="57"/>
  <c r="Q30" i="57"/>
  <c r="Q29" i="57"/>
  <c r="Q28" i="57"/>
  <c r="Q27" i="57"/>
  <c r="Q26" i="57"/>
  <c r="Q25" i="57"/>
  <c r="Q24" i="57"/>
  <c r="Q23" i="57"/>
  <c r="Q22" i="57"/>
  <c r="Q21" i="57"/>
  <c r="Q20" i="57"/>
  <c r="Q19" i="57"/>
  <c r="Q18" i="57"/>
  <c r="Q17" i="57"/>
  <c r="D60" i="11"/>
  <c r="D50" i="11"/>
  <c r="D49" i="11"/>
  <c r="Q58" i="57" l="1"/>
  <c r="D39" i="11"/>
  <c r="D32" i="11"/>
  <c r="D140" i="42" l="1"/>
  <c r="D21" i="42"/>
  <c r="D125" i="42"/>
  <c r="D42" i="42"/>
  <c r="C11" i="42"/>
  <c r="C48" i="42"/>
  <c r="E19" i="42"/>
  <c r="L89" i="44"/>
  <c r="K107" i="44" l="1"/>
  <c r="J107" i="44"/>
  <c r="I107" i="44"/>
  <c r="R24" i="44"/>
  <c r="H24" i="31"/>
  <c r="F24" i="31"/>
  <c r="F19" i="31"/>
  <c r="F14" i="31"/>
  <c r="E14" i="31"/>
  <c r="D14" i="31"/>
  <c r="H14" i="31"/>
  <c r="L31" i="31"/>
  <c r="L30" i="31"/>
  <c r="L29" i="31"/>
  <c r="D93" i="42"/>
  <c r="C93" i="42"/>
  <c r="E132" i="42"/>
  <c r="F32" i="69" l="1"/>
  <c r="E32" i="69"/>
  <c r="D32" i="69"/>
  <c r="C32" i="69"/>
  <c r="B32" i="69"/>
  <c r="F29" i="69"/>
  <c r="E29" i="69"/>
  <c r="D29" i="69"/>
  <c r="C29" i="69"/>
  <c r="C33" i="69" s="1"/>
  <c r="B29" i="69"/>
  <c r="B33" i="69" s="1"/>
  <c r="E33" i="69" l="1"/>
  <c r="D33" i="69"/>
  <c r="F33" i="69"/>
  <c r="I117" i="37"/>
  <c r="I149" i="37"/>
  <c r="I98" i="37"/>
  <c r="I92" i="37"/>
  <c r="I222" i="37"/>
  <c r="D62" i="15"/>
  <c r="D14" i="51" l="1"/>
  <c r="D21" i="51"/>
  <c r="D139" i="42"/>
  <c r="C139" i="42"/>
  <c r="E137" i="42"/>
  <c r="E136" i="42"/>
  <c r="E135" i="42"/>
  <c r="C134" i="42"/>
  <c r="E134" i="42" s="1"/>
  <c r="E131" i="42"/>
  <c r="E130" i="42"/>
  <c r="E129" i="42"/>
  <c r="E128" i="42"/>
  <c r="E127" i="42"/>
  <c r="E126" i="42"/>
  <c r="E125" i="42"/>
  <c r="E124" i="42"/>
  <c r="E123" i="42"/>
  <c r="E122" i="42"/>
  <c r="E121" i="42"/>
  <c r="E120" i="42"/>
  <c r="E119" i="42"/>
  <c r="E118" i="42"/>
  <c r="E117" i="42"/>
  <c r="E116" i="42"/>
  <c r="E115" i="42"/>
  <c r="E114" i="42"/>
  <c r="E113" i="42"/>
  <c r="E112" i="42"/>
  <c r="E111" i="42"/>
  <c r="E110" i="42"/>
  <c r="E109" i="42"/>
  <c r="E108" i="42"/>
  <c r="E107" i="42"/>
  <c r="E106" i="42"/>
  <c r="E105" i="42"/>
  <c r="E104" i="42"/>
  <c r="E103" i="42"/>
  <c r="E102" i="42"/>
  <c r="E101" i="42"/>
  <c r="E100" i="42"/>
  <c r="E99" i="42"/>
  <c r="E98" i="42"/>
  <c r="E97" i="42"/>
  <c r="E96" i="42"/>
  <c r="E95" i="42"/>
  <c r="E94" i="42"/>
  <c r="E91" i="42"/>
  <c r="E90" i="42"/>
  <c r="E89" i="42"/>
  <c r="E88" i="42"/>
  <c r="E87" i="42"/>
  <c r="E86" i="42"/>
  <c r="C85" i="42"/>
  <c r="E85" i="42" s="1"/>
  <c r="E83" i="42"/>
  <c r="E81" i="42"/>
  <c r="E79" i="42"/>
  <c r="E77" i="42"/>
  <c r="E75" i="42"/>
  <c r="E73" i="42"/>
  <c r="E71" i="42"/>
  <c r="E69" i="42"/>
  <c r="D68" i="42"/>
  <c r="C68" i="42"/>
  <c r="E66" i="42"/>
  <c r="E64" i="42"/>
  <c r="E62" i="42"/>
  <c r="E60" i="42"/>
  <c r="E58" i="42"/>
  <c r="E56" i="42"/>
  <c r="E54" i="42"/>
  <c r="E53" i="42"/>
  <c r="E51" i="42"/>
  <c r="E49" i="42"/>
  <c r="E48" i="42"/>
  <c r="E46" i="42"/>
  <c r="E44" i="42"/>
  <c r="E42" i="42"/>
  <c r="D41" i="42"/>
  <c r="C41" i="42"/>
  <c r="E41" i="42" s="1"/>
  <c r="E39" i="42"/>
  <c r="E37" i="42"/>
  <c r="C36" i="42"/>
  <c r="E34" i="42"/>
  <c r="E32" i="42"/>
  <c r="E30" i="42"/>
  <c r="E28" i="42"/>
  <c r="E26" i="42"/>
  <c r="E24" i="42"/>
  <c r="E22" i="42"/>
  <c r="C21" i="42"/>
  <c r="E21" i="42" s="1"/>
  <c r="E18" i="42"/>
  <c r="E17" i="42"/>
  <c r="E16" i="42"/>
  <c r="E15" i="42"/>
  <c r="E14" i="42"/>
  <c r="E12" i="42"/>
  <c r="E11" i="42" s="1"/>
  <c r="D11" i="42"/>
  <c r="E9" i="42"/>
  <c r="C39" i="41"/>
  <c r="B39" i="41"/>
  <c r="D36" i="41"/>
  <c r="D35" i="41"/>
  <c r="D34" i="41"/>
  <c r="D33" i="41"/>
  <c r="D32" i="41"/>
  <c r="D31" i="41"/>
  <c r="D30" i="41"/>
  <c r="D29" i="41"/>
  <c r="D28" i="41"/>
  <c r="D27" i="41"/>
  <c r="D26" i="41"/>
  <c r="D25" i="41"/>
  <c r="D24" i="41"/>
  <c r="D23" i="41"/>
  <c r="D22" i="41"/>
  <c r="D21" i="41"/>
  <c r="D20" i="41"/>
  <c r="D19" i="41"/>
  <c r="D18" i="41"/>
  <c r="D17" i="41"/>
  <c r="D16" i="41"/>
  <c r="D15" i="41"/>
  <c r="D14" i="41"/>
  <c r="D13" i="41"/>
  <c r="D12" i="41"/>
  <c r="D11" i="41"/>
  <c r="D10" i="41"/>
  <c r="D9" i="41"/>
  <c r="D8" i="41"/>
  <c r="K39" i="31"/>
  <c r="C39" i="31"/>
  <c r="L36" i="31"/>
  <c r="L35" i="31"/>
  <c r="L34" i="31"/>
  <c r="L33" i="31"/>
  <c r="L32" i="31"/>
  <c r="L28" i="31"/>
  <c r="L27" i="31"/>
  <c r="L26" i="31"/>
  <c r="J25" i="31"/>
  <c r="H25" i="31"/>
  <c r="F25" i="31"/>
  <c r="L24" i="31"/>
  <c r="L23" i="31"/>
  <c r="L22" i="31"/>
  <c r="L21" i="31"/>
  <c r="F20" i="31"/>
  <c r="L20" i="31" s="1"/>
  <c r="L19" i="31"/>
  <c r="L18" i="31"/>
  <c r="F17" i="31"/>
  <c r="E17" i="31"/>
  <c r="L16" i="31"/>
  <c r="L15" i="31"/>
  <c r="L14" i="31"/>
  <c r="J13" i="31"/>
  <c r="H13" i="31"/>
  <c r="G13" i="31"/>
  <c r="G39" i="31" s="1"/>
  <c r="F13" i="31"/>
  <c r="E13" i="31"/>
  <c r="E39" i="31" s="1"/>
  <c r="D13" i="31"/>
  <c r="D39" i="31" s="1"/>
  <c r="L12" i="31"/>
  <c r="L11" i="31"/>
  <c r="Q107" i="44"/>
  <c r="P107" i="44"/>
  <c r="O107" i="44"/>
  <c r="N107" i="44"/>
  <c r="M107" i="44"/>
  <c r="R103" i="44"/>
  <c r="R96" i="44"/>
  <c r="R89" i="44"/>
  <c r="R82" i="44"/>
  <c r="R81" i="44"/>
  <c r="R80" i="44"/>
  <c r="R79" i="44"/>
  <c r="R78" i="44"/>
  <c r="R77" i="44"/>
  <c r="L76" i="44"/>
  <c r="L107" i="44" s="1"/>
  <c r="R70" i="44"/>
  <c r="R64" i="44"/>
  <c r="R58" i="44"/>
  <c r="R57" i="44"/>
  <c r="R56" i="44"/>
  <c r="R55" i="44"/>
  <c r="R54" i="44"/>
  <c r="R52" i="44"/>
  <c r="R51" i="44"/>
  <c r="R50" i="44"/>
  <c r="R49" i="44"/>
  <c r="R48" i="44"/>
  <c r="R47" i="44"/>
  <c r="R46" i="44"/>
  <c r="R45" i="44"/>
  <c r="R44" i="44"/>
  <c r="R43" i="44"/>
  <c r="R42" i="44"/>
  <c r="R40" i="44"/>
  <c r="R39" i="44"/>
  <c r="R38" i="44"/>
  <c r="R36" i="44"/>
  <c r="R35" i="44"/>
  <c r="R32" i="44"/>
  <c r="R31" i="44"/>
  <c r="R30" i="44"/>
  <c r="R29" i="44"/>
  <c r="R28" i="44"/>
  <c r="R27" i="44"/>
  <c r="R25" i="44"/>
  <c r="R23" i="44"/>
  <c r="R22" i="44"/>
  <c r="R21" i="44"/>
  <c r="R20" i="44"/>
  <c r="R19" i="44"/>
  <c r="R17" i="44"/>
  <c r="R16" i="44"/>
  <c r="D58" i="11"/>
  <c r="D47" i="11"/>
  <c r="D31" i="11"/>
  <c r="D22" i="11"/>
  <c r="D13" i="11"/>
  <c r="E156" i="4"/>
  <c r="E151" i="4"/>
  <c r="E147" i="4"/>
  <c r="E144" i="4"/>
  <c r="E139" i="4"/>
  <c r="E134" i="4"/>
  <c r="E131" i="4"/>
  <c r="E129" i="4"/>
  <c r="E122" i="4"/>
  <c r="E118" i="4"/>
  <c r="E111" i="4"/>
  <c r="E104" i="4"/>
  <c r="E101" i="4"/>
  <c r="E97" i="4"/>
  <c r="E87" i="4"/>
  <c r="E80" i="4"/>
  <c r="E75" i="4"/>
  <c r="E69" i="4"/>
  <c r="E61" i="4"/>
  <c r="E54" i="4"/>
  <c r="E46" i="4"/>
  <c r="E40" i="4"/>
  <c r="E36" i="4"/>
  <c r="E32" i="4"/>
  <c r="E30" i="4"/>
  <c r="E20" i="4"/>
  <c r="E15" i="4"/>
  <c r="E12" i="4"/>
  <c r="H71" i="29"/>
  <c r="F71" i="29"/>
  <c r="I69" i="29"/>
  <c r="I68" i="29"/>
  <c r="I66" i="29"/>
  <c r="I64" i="29"/>
  <c r="I62" i="29"/>
  <c r="I61" i="29"/>
  <c r="D60" i="29"/>
  <c r="D56" i="29"/>
  <c r="I57" i="29"/>
  <c r="I54" i="29"/>
  <c r="I52" i="29"/>
  <c r="I51" i="29"/>
  <c r="I50" i="29" s="1"/>
  <c r="D50" i="29"/>
  <c r="I48" i="29"/>
  <c r="I46" i="29"/>
  <c r="I37" i="29"/>
  <c r="I36" i="29"/>
  <c r="F35" i="29"/>
  <c r="F39" i="29" s="1"/>
  <c r="F75" i="29" s="1"/>
  <c r="D35" i="29"/>
  <c r="I33" i="29"/>
  <c r="I32" i="29"/>
  <c r="H31" i="29"/>
  <c r="H39" i="29" s="1"/>
  <c r="H75" i="29" s="1"/>
  <c r="E31" i="29"/>
  <c r="D31" i="29"/>
  <c r="I29" i="29"/>
  <c r="I27" i="29"/>
  <c r="I25" i="29"/>
  <c r="I23" i="29"/>
  <c r="I22" i="29"/>
  <c r="I21" i="29"/>
  <c r="I20" i="29"/>
  <c r="D16" i="29"/>
  <c r="I18" i="29"/>
  <c r="I17" i="29"/>
  <c r="G16" i="29"/>
  <c r="G39" i="29" s="1"/>
  <c r="G75" i="29" s="1"/>
  <c r="I14" i="29"/>
  <c r="I13" i="29"/>
  <c r="I12" i="29"/>
  <c r="E11" i="29"/>
  <c r="E39" i="29" s="1"/>
  <c r="D58" i="15"/>
  <c r="D51" i="15"/>
  <c r="D36" i="15"/>
  <c r="D32" i="15"/>
  <c r="D29" i="15"/>
  <c r="D16" i="15"/>
  <c r="D11" i="15"/>
  <c r="B15" i="24"/>
  <c r="B10" i="24"/>
  <c r="D36" i="66"/>
  <c r="D35" i="66"/>
  <c r="C39" i="66"/>
  <c r="F38" i="65"/>
  <c r="E38" i="65"/>
  <c r="E22" i="65"/>
  <c r="E11" i="65"/>
  <c r="I175" i="37"/>
  <c r="I168" i="37"/>
  <c r="I161" i="37"/>
  <c r="I155" i="37"/>
  <c r="I130" i="37"/>
  <c r="I143" i="37" s="1"/>
  <c r="I111" i="37"/>
  <c r="I99" i="37"/>
  <c r="I79" i="37"/>
  <c r="B11" i="20"/>
  <c r="D34" i="66" l="1"/>
  <c r="D39" i="66" s="1"/>
  <c r="I60" i="29"/>
  <c r="E143" i="4"/>
  <c r="E11" i="4"/>
  <c r="E68" i="42"/>
  <c r="E139" i="42"/>
  <c r="L17" i="31"/>
  <c r="H39" i="31"/>
  <c r="D39" i="41"/>
  <c r="E36" i="42"/>
  <c r="J39" i="31"/>
  <c r="F39" i="31"/>
  <c r="D11" i="11"/>
  <c r="D66" i="11" s="1"/>
  <c r="E100" i="4"/>
  <c r="E53" i="4"/>
  <c r="D71" i="29"/>
  <c r="I31" i="29"/>
  <c r="I35" i="29"/>
  <c r="D40" i="15"/>
  <c r="E16" i="15" s="1"/>
  <c r="B21" i="24"/>
  <c r="I241" i="37"/>
  <c r="I11" i="29"/>
  <c r="I58" i="29"/>
  <c r="I56" i="29" s="1"/>
  <c r="I71" i="29" s="1"/>
  <c r="D11" i="29"/>
  <c r="D39" i="29" s="1"/>
  <c r="B20" i="20"/>
  <c r="C14" i="20" s="1"/>
  <c r="R33" i="44"/>
  <c r="E140" i="42"/>
  <c r="B39" i="66"/>
  <c r="E50" i="29"/>
  <c r="E71" i="29" s="1"/>
  <c r="E75" i="29" s="1"/>
  <c r="R76" i="44"/>
  <c r="R107" i="44" s="1"/>
  <c r="L13" i="31"/>
  <c r="C142" i="42"/>
  <c r="D76" i="15"/>
  <c r="L25" i="31"/>
  <c r="I19" i="29"/>
  <c r="I16" i="29" s="1"/>
  <c r="D142" i="42"/>
  <c r="I39" i="29" l="1"/>
  <c r="E32" i="15"/>
  <c r="E47" i="11"/>
  <c r="E31" i="11"/>
  <c r="C18" i="20"/>
  <c r="C13" i="20"/>
  <c r="E161" i="4"/>
  <c r="F11" i="4" s="1"/>
  <c r="E93" i="42"/>
  <c r="E142" i="42" s="1"/>
  <c r="D79" i="15"/>
  <c r="G76" i="15" s="1"/>
  <c r="L39" i="31"/>
  <c r="E39" i="11"/>
  <c r="D75" i="29"/>
  <c r="E11" i="15"/>
  <c r="E25" i="15"/>
  <c r="E27" i="15"/>
  <c r="E36" i="15"/>
  <c r="E29" i="15"/>
  <c r="E58" i="11"/>
  <c r="E22" i="11"/>
  <c r="E47" i="15"/>
  <c r="E74" i="15"/>
  <c r="E73" i="15"/>
  <c r="E70" i="15"/>
  <c r="E67" i="15"/>
  <c r="E49" i="15"/>
  <c r="E55" i="15"/>
  <c r="E11" i="11"/>
  <c r="I75" i="29"/>
  <c r="E62" i="15"/>
  <c r="E13" i="11"/>
  <c r="C16" i="20"/>
  <c r="C15" i="20"/>
  <c r="C12" i="20"/>
  <c r="C19" i="20"/>
  <c r="C11" i="20"/>
  <c r="E58" i="15"/>
  <c r="E51" i="15"/>
  <c r="E40" i="15" l="1"/>
  <c r="F53" i="4"/>
  <c r="C20" i="20"/>
  <c r="F143" i="4"/>
  <c r="F161" i="4" s="1"/>
  <c r="F100" i="4"/>
  <c r="E76" i="15"/>
  <c r="G40" i="15"/>
  <c r="E66" i="11"/>
</calcChain>
</file>

<file path=xl/sharedStrings.xml><?xml version="1.0" encoding="utf-8"?>
<sst xmlns="http://schemas.openxmlformats.org/spreadsheetml/2006/main" count="2033" uniqueCount="1366">
  <si>
    <t>( PESOS)</t>
  </si>
  <si>
    <t>C   A   P   Í   T   U   L   O   S</t>
  </si>
  <si>
    <t>CLAVE / RAMO</t>
  </si>
  <si>
    <t>TOTAL</t>
  </si>
  <si>
    <t>01</t>
  </si>
  <si>
    <t>02</t>
  </si>
  <si>
    <t>03</t>
  </si>
  <si>
    <t>04</t>
  </si>
  <si>
    <t>GOBIERNO</t>
  </si>
  <si>
    <t>05</t>
  </si>
  <si>
    <t>06</t>
  </si>
  <si>
    <t>07</t>
  </si>
  <si>
    <t>08</t>
  </si>
  <si>
    <t>09</t>
  </si>
  <si>
    <t>T O T A L</t>
  </si>
  <si>
    <t>(PESOS)</t>
  </si>
  <si>
    <t>C O N C E P T O</t>
  </si>
  <si>
    <t>I M P O R T E</t>
  </si>
  <si>
    <t>%</t>
  </si>
  <si>
    <t>IMPORTE</t>
  </si>
  <si>
    <t>RELACIÓN</t>
  </si>
  <si>
    <t>AL GASTO</t>
  </si>
  <si>
    <t>GASTO NO PROGRAMABLE</t>
  </si>
  <si>
    <t>TOTAL PRESUPUESTO DE EGRESOS</t>
  </si>
  <si>
    <t>C   A   P   I   T   U   L   O   S</t>
  </si>
  <si>
    <t xml:space="preserve">          ESTATAL</t>
  </si>
  <si>
    <t xml:space="preserve">          MUNICIPAL</t>
  </si>
  <si>
    <t>DIVERSOS CONVENIOS FEDERALES</t>
  </si>
  <si>
    <t>FONDO DE APORTACIONES MÚLTIPLES (FAM):</t>
  </si>
  <si>
    <t>CLASIFICACIÓN ECONÓMICA</t>
  </si>
  <si>
    <t>FONDO DE APORTACIONES PARA LA EDUCACIÓN TECNOLÓGICA Y DE ADULTOS (FAETA)</t>
  </si>
  <si>
    <t>ENTIDADES</t>
  </si>
  <si>
    <t>CLAVE</t>
  </si>
  <si>
    <t>TOTAL PRESUPUESTO EGRESOS</t>
  </si>
  <si>
    <t>DESARROLLO SOCIAL</t>
  </si>
  <si>
    <t xml:space="preserve">   GASTO DE FUNCIONAMIENTO</t>
  </si>
  <si>
    <t xml:space="preserve">   DEUDA PÚBLICA</t>
  </si>
  <si>
    <t xml:space="preserve">   FONDO DE APORTACIONES PARA LOS SERVICIOS DE SALUD (FASSA)</t>
  </si>
  <si>
    <t xml:space="preserve">   FONDO DE APORTACIONES MULTIPLES (FAM)</t>
  </si>
  <si>
    <t>ASISTENCIA SOCIAL</t>
  </si>
  <si>
    <t>EDUCACIÓN TECNOLOGICA</t>
  </si>
  <si>
    <t>EDUCACIÓN DE ADULTOS</t>
  </si>
  <si>
    <t xml:space="preserve">   RAMO 33</t>
  </si>
  <si>
    <r>
      <t>ESTATAL</t>
    </r>
    <r>
      <rPr>
        <b/>
        <sz val="10"/>
        <rFont val="Arial"/>
        <family val="2"/>
      </rPr>
      <t xml:space="preserve">        </t>
    </r>
  </si>
  <si>
    <t xml:space="preserve">MUNICIPAL    </t>
  </si>
  <si>
    <t>1.6</t>
  </si>
  <si>
    <t>1.8</t>
  </si>
  <si>
    <t xml:space="preserve">   DIVERSOS CONVENIOS FEDERALES                         </t>
  </si>
  <si>
    <t xml:space="preserve">SERVICIOS PERSONALES              </t>
  </si>
  <si>
    <t xml:space="preserve">MATERIALES Y SUMINISTROS       </t>
  </si>
  <si>
    <t xml:space="preserve">SERVICIOS GENERALES               </t>
  </si>
  <si>
    <t xml:space="preserve">   TRANSFERENCIAS, ASIGNACIONES, SUBSIDIOS Y OTRAS AYUDAS </t>
  </si>
  <si>
    <t xml:space="preserve">   BIENES MUEBLES, INMUEBLES E INTANGIBLES             </t>
  </si>
  <si>
    <t xml:space="preserve">   INVERSIÓN PUBLICA          </t>
  </si>
  <si>
    <t xml:space="preserve">   PARTICIPACIONES  Y APORTACIONES       </t>
  </si>
  <si>
    <t xml:space="preserve">JUSTICIA     </t>
  </si>
  <si>
    <t xml:space="preserve">RELACIONES EXTERIORES       </t>
  </si>
  <si>
    <t xml:space="preserve">ASUNTOS FINANCIEROS Y HACENDARIOS      </t>
  </si>
  <si>
    <t xml:space="preserve">DEFENSA      </t>
  </si>
  <si>
    <t xml:space="preserve">INVESTIGACION FUNDAMENTAL (BASICA)      </t>
  </si>
  <si>
    <t xml:space="preserve">OTROS SERVICIOS GENERALES    </t>
  </si>
  <si>
    <t xml:space="preserve">VIVIENDA Y SERVICIOS A LA COMUNIDAD     </t>
  </si>
  <si>
    <t xml:space="preserve">SALUD      </t>
  </si>
  <si>
    <t xml:space="preserve">OTROS ASUNTOS SOCIALES       </t>
  </si>
  <si>
    <t xml:space="preserve">AGROPECUARIA, SILVICULTURA, PESCA Y CAZA      </t>
  </si>
  <si>
    <t xml:space="preserve">COMBUSTIBLES Y ENERGIA      </t>
  </si>
  <si>
    <t xml:space="preserve">COMUNICACIONES      </t>
  </si>
  <si>
    <t xml:space="preserve">TURISMO      </t>
  </si>
  <si>
    <t xml:space="preserve">TRANSACCIONES DE LA DEUDA PUBLICA / COSTO FINANCIERO DE LA DEUDA          </t>
  </si>
  <si>
    <t xml:space="preserve"> ADEUDOS DE EJERCICIOS FISCALES ANTERIORES        </t>
  </si>
  <si>
    <t xml:space="preserve">GASTO PROGRAMABLE     </t>
  </si>
  <si>
    <t xml:space="preserve">DESARROLLO MUNICIPAL     </t>
  </si>
  <si>
    <t xml:space="preserve">A D E F A S     </t>
  </si>
  <si>
    <t>ORGANISMOS PÚBLICOS AUTÓNOMOS</t>
  </si>
  <si>
    <t>DEPENDENCIAS Y ORGANOS ADMINISTRATIVOS DESCONCENTRADOS</t>
  </si>
  <si>
    <t>ORGANISMOS DESCENTRALIZADOS</t>
  </si>
  <si>
    <t xml:space="preserve">PODERES LEGISLATIVO Y JUDICIAL </t>
  </si>
  <si>
    <t>FIDEICOMISO FOFAECAM</t>
  </si>
  <si>
    <t>A N E X O   9</t>
  </si>
  <si>
    <t>A N E X O  10</t>
  </si>
  <si>
    <t>A N E X O     11</t>
  </si>
  <si>
    <t>PODER EJECUTIVO</t>
  </si>
  <si>
    <t>SECRETARÍA DE LA CONTRALORÍA</t>
  </si>
  <si>
    <t>SECRETARÍA DE DESARROLLO RURAL</t>
  </si>
  <si>
    <t>SECRETARÍA DE PESCA Y ACUACULTURA</t>
  </si>
  <si>
    <t>SECRETARÍA DE EDUCACIÓN</t>
  </si>
  <si>
    <t>SECRETARÍA DE SALUD</t>
  </si>
  <si>
    <t>PODER LEGISLATIVO</t>
  </si>
  <si>
    <t>PODER JUDICIAL</t>
  </si>
  <si>
    <t>JUNTA ESTATAL DE ASISTENCIA PRIVADA</t>
  </si>
  <si>
    <t>23</t>
  </si>
  <si>
    <t>27</t>
  </si>
  <si>
    <t>GASTO PROGRAMABLE</t>
  </si>
  <si>
    <t>Monto</t>
  </si>
  <si>
    <t>Servicios Personales</t>
  </si>
  <si>
    <t>Materiales y suministros</t>
  </si>
  <si>
    <t>Servicios Generales</t>
  </si>
  <si>
    <t>Transferencias</t>
  </si>
  <si>
    <t>Bienes Muebles e Inmuebles</t>
  </si>
  <si>
    <t>Subtotal</t>
  </si>
  <si>
    <t xml:space="preserve">          Auditoría Superior del Estado</t>
  </si>
  <si>
    <t>Materiales y Suministros</t>
  </si>
  <si>
    <t>Instituto Electoral del Estado de Campeche</t>
  </si>
  <si>
    <t>Comisión de Derechos Humanos del Estado de Campeche</t>
  </si>
  <si>
    <t>Comisión de Transparencia y Acceso a la Información Pública del Estado de Campeche</t>
  </si>
  <si>
    <t>Universidad Autónoma de Campeche</t>
  </si>
  <si>
    <t>Universidad Autónoma de Carmen</t>
  </si>
  <si>
    <t>Instituto Campechano</t>
  </si>
  <si>
    <t>Junta Estatal de Asistencia Privada</t>
  </si>
  <si>
    <t>Fundación Pablo García</t>
  </si>
  <si>
    <t>Instituto Estatal para el Fomento de las Actividades Artesanales en Campeche</t>
  </si>
  <si>
    <t>Instituto Tecnológico Superior de Escárcega</t>
  </si>
  <si>
    <t>Instituto Tecnológico Superior de Champotón</t>
  </si>
  <si>
    <t>CONCEPTO</t>
  </si>
  <si>
    <t>Municipios</t>
  </si>
  <si>
    <t>Importe</t>
  </si>
  <si>
    <t>Fideicomiso “Fondo de Fomento Agropecuario del Estado de Campeche” (FOFAECAM)</t>
  </si>
  <si>
    <t>CONCEPTO Ramo 33</t>
  </si>
  <si>
    <t>II. Fondo de Aportaciones para los Servicios de Salud</t>
  </si>
  <si>
    <t>III. Fondo de Aportaciones para la Infraestructura Social</t>
  </si>
  <si>
    <t>V. Fondo de Aportaciones Múltiples</t>
  </si>
  <si>
    <t>VI. Fondo de Aportaciones para la Educación Tecnológica y de Adultos</t>
  </si>
  <si>
    <t>Educación Tecnológica</t>
  </si>
  <si>
    <t>Educación de Adultos</t>
  </si>
  <si>
    <t>VII. Fondo de Aportaciones para la Seguridad Pública de los Estados y del D.F.</t>
  </si>
  <si>
    <t>VIII. Fondo de aportaciones para el Fortalecimiento de las Entidades Federativas</t>
  </si>
  <si>
    <t>Obras públicas</t>
  </si>
  <si>
    <t>Monto máximo total de cada obra que podrá adjudicarse directamente</t>
  </si>
  <si>
    <t>Monto máximo total de cada obra que podrá adjudicarse mediante invitación a cuando menos tres contratistas</t>
  </si>
  <si>
    <t>Licitación pública</t>
  </si>
  <si>
    <t>En adelante</t>
  </si>
  <si>
    <t>Adquisiciones, arrendamientos y prestación de servicios</t>
  </si>
  <si>
    <t>Monto Máximo total de cada operación que podrá adjudicarse directamente</t>
  </si>
  <si>
    <t>Monto máximo total de cada operación que podrá adjudicarse habiendo convocado, a cuando menos tres proveedores</t>
  </si>
  <si>
    <t xml:space="preserve">GOBIERNO GENERAL ESTATAL </t>
  </si>
  <si>
    <t>Oficina del Gobernador</t>
  </si>
  <si>
    <t>ENTIDADES PARAESTATALES Y FIDEICOMISOS NO EMPRESARIALES Y NO FINANCIEROS</t>
  </si>
  <si>
    <t>Instituto de Acceso a la Justicia del Estado de Campeche</t>
  </si>
  <si>
    <t>Comisión Estatal de Desarrollo de Suelo y Vivienda</t>
  </si>
  <si>
    <t>A N E X O 7</t>
  </si>
  <si>
    <t>A N E X O 6</t>
  </si>
  <si>
    <t>A N E X O 4.A</t>
  </si>
  <si>
    <t>INVERSIONES FINANCIERAS PARA
EL FORTALECIMIENTO ECONÓMICO</t>
  </si>
  <si>
    <t>RECURSOS PREVISTOS PARA MEZCLA
CON PROGRAMAS MIPYMES</t>
  </si>
  <si>
    <t>A N E X O 4.B</t>
  </si>
  <si>
    <t>A N E X O  2</t>
  </si>
  <si>
    <t>A N E X O  1</t>
  </si>
  <si>
    <t>2’750,001</t>
  </si>
  <si>
    <t>1’500,001</t>
  </si>
  <si>
    <t>DEUDA PÚBLICA</t>
  </si>
  <si>
    <t>COSTO FINANCIERO DE LA DEUDA</t>
  </si>
  <si>
    <t>PARTICIPACIONES Y TRANSFERENCIAS A MUNICIPIOS</t>
  </si>
  <si>
    <t>Total</t>
  </si>
  <si>
    <t xml:space="preserve"> Financiamiento a partidos</t>
  </si>
  <si>
    <t xml:space="preserve">     Calakmul</t>
  </si>
  <si>
    <t xml:space="preserve">     Calkiní</t>
  </si>
  <si>
    <t xml:space="preserve">     Campeche</t>
  </si>
  <si>
    <t xml:space="preserve">     Candelaria</t>
  </si>
  <si>
    <t xml:space="preserve">     Carmen</t>
  </si>
  <si>
    <t xml:space="preserve">     Champotón</t>
  </si>
  <si>
    <t xml:space="preserve">     Escárcega</t>
  </si>
  <si>
    <t xml:space="preserve">     Hecelchakán</t>
  </si>
  <si>
    <t xml:space="preserve">     Hopelchén</t>
  </si>
  <si>
    <t xml:space="preserve">     Palizada</t>
  </si>
  <si>
    <t xml:space="preserve">     Tenabo</t>
  </si>
  <si>
    <t>Consejo Estatal de Población de Campeche</t>
  </si>
  <si>
    <t>Coordinación General de Seguridad Pública, Vialidad y Transporte del Estado de Campeche</t>
  </si>
  <si>
    <t>Colegio de Estudios Científicos y Tecnológicos del Estado de Campeche</t>
  </si>
  <si>
    <t>Instituto de Capacitación para el Trabajo del Estado de Campeche</t>
  </si>
  <si>
    <t>Colegio de Bachilleres del Estado de Campeche</t>
  </si>
  <si>
    <t>Universidad Tecnológica de Campeche</t>
  </si>
  <si>
    <t>Colegio de Educación Profesional Técnica del Estado de Campeche</t>
  </si>
  <si>
    <t>Instituto Estatal de la Educación para los Adultos del Estado de Campeche</t>
  </si>
  <si>
    <t>Instituto de la Infraestructura Física Educativa del Estado de Campeche</t>
  </si>
  <si>
    <t>Promotora de Eventos Artísticos, Culturales y de Convenciones del Estado de Campeche</t>
  </si>
  <si>
    <t>Sistema para el Desarrollo Integral de la Familia del Estado de Campeche</t>
  </si>
  <si>
    <t>Instituto del Deporte del Estado del Estado de Campeche</t>
  </si>
  <si>
    <t>Instituto de la Mujer del Estado de Campeche</t>
  </si>
  <si>
    <t>Instituto de la Juventud del Estado de Campeche</t>
  </si>
  <si>
    <t>Hospital Psiquiátrico de Campeche</t>
  </si>
  <si>
    <t>Comisión de Agua Potable y Alcantarillado del Estado de Campeche</t>
  </si>
  <si>
    <t>Sistema de Televisión y Radio de Campeche</t>
  </si>
  <si>
    <t>Instituto de Información Estadística, Geográfica y Catastral del Estado de Campeche</t>
  </si>
  <si>
    <t>Instituto de Seguridad y Servicios Sociales de los Trabajadores del Estado de Campeche</t>
  </si>
  <si>
    <t>ADEUDOS FISCALES DE EJERCICIOS ANTERIORES</t>
  </si>
  <si>
    <t xml:space="preserve"> COSTO FINANCIERO DE LA DEUDA PÚBLICA</t>
  </si>
  <si>
    <t>Secretaría de Cultura</t>
  </si>
  <si>
    <t>Secretaría de Finanzas</t>
  </si>
  <si>
    <t>Secretaría de la Contraloría</t>
  </si>
  <si>
    <t>Secretaría de Pesca y Acuacultura</t>
  </si>
  <si>
    <t>Secretaría de Educación</t>
  </si>
  <si>
    <t>Secretaría de Turismo</t>
  </si>
  <si>
    <t>Secretaría de Administración e Innovación Gubernamental</t>
  </si>
  <si>
    <t>TIPO</t>
  </si>
  <si>
    <t>CAPITAL</t>
  </si>
  <si>
    <t>INTERESES</t>
  </si>
  <si>
    <t xml:space="preserve">     Adeudos de Ejercicios Fiscales Anteriores</t>
  </si>
  <si>
    <t xml:space="preserve">     Costo de Financiamiento de la Deuda</t>
  </si>
  <si>
    <t>FINANCIAMIENTO RECURSO ESTATAL</t>
  </si>
  <si>
    <t>BANCA COMERCIAL</t>
  </si>
  <si>
    <t>BANCA DE DESARROLLO</t>
  </si>
  <si>
    <t>EMISIONES BURSÁTILES (BONOS CUPÓN CERO)</t>
  </si>
  <si>
    <t xml:space="preserve">       Otras Funciones</t>
  </si>
  <si>
    <t>IV. Fondo de Aportaciones para el Fortalecimiento de los Municipios y de las Demarcaciones Territoriales del D.F.</t>
  </si>
  <si>
    <t>Universidad Tecnológica de Candelaria</t>
  </si>
  <si>
    <t>FIDEICOMISOS FINANCIEROS PUBLICOS CON PARTICIPACION ESTATAL MAYORITARIA</t>
  </si>
  <si>
    <t>SECTOR PUBLICO MUNICIPAL</t>
  </si>
  <si>
    <t>A N E X O  8. A</t>
  </si>
  <si>
    <t>GASTO
CORRIENTE</t>
  </si>
  <si>
    <t>GASTO DE
CAPITAL</t>
  </si>
  <si>
    <t>CLASIFICACIÓN ECONÓMICA POR TIPO DE GASTO Y FUENTE DE FINANCIAMIENTO</t>
  </si>
  <si>
    <t xml:space="preserve">TOTAL </t>
  </si>
  <si>
    <t>A N E X O 5.A</t>
  </si>
  <si>
    <t>A N E X O 5.B</t>
  </si>
  <si>
    <t>MONTO ORIGINAL</t>
  </si>
  <si>
    <t>AFECTACIÓN</t>
  </si>
  <si>
    <t>DEUDA DIRECTA</t>
  </si>
  <si>
    <t>A N E X O 5.C</t>
  </si>
  <si>
    <t xml:space="preserve"> COSTO DE FINANCIAMIENTO DE LA DEUDA</t>
  </si>
  <si>
    <t>PORCENTAJE CONTRA
TOTAL DEL 
PRESUPUESTO</t>
  </si>
  <si>
    <t xml:space="preserve">FONDO DE APORTACIONES PARA LA SEGURIDAD PÚBLICA DE LOS ESTADOS Y DEL D.F (FASP) </t>
  </si>
  <si>
    <t>GASTO ESTATAL EN SU 
CLASIFICACION ADMINISTRATIVA</t>
  </si>
  <si>
    <t>COSTO DE LA DEUDA POR TIPO DE OBLIGACIÓN</t>
  </si>
  <si>
    <t>Adeudo fiscales de ejercicios anteriores</t>
  </si>
  <si>
    <t xml:space="preserve"> Costo financiero de la deuda pública</t>
  </si>
  <si>
    <t>Fondos y Fideicomisos Públicos</t>
  </si>
  <si>
    <t>Participaciones y Transferencias a Municipios</t>
  </si>
  <si>
    <t>A N E X O  8. B</t>
  </si>
  <si>
    <t xml:space="preserve">FONDO DE APORTACIONES PARA DEL FORTALECIMIENTO DE LAS ENTIDADES FEDERATIVAS (FAFEF)  </t>
  </si>
  <si>
    <t xml:space="preserve">          EDUCACIÓN TECNOLÓGICA</t>
  </si>
  <si>
    <t xml:space="preserve">          EDUCACIÓN DE ADULTOS</t>
  </si>
  <si>
    <t>FUENTE</t>
  </si>
  <si>
    <t>AMORTIZACION DE
LA DEUDA Y 
DISMINUCION DE
PASIVOS</t>
  </si>
  <si>
    <t>Promotora para la Conservación y Desarrollo Sustentable del Estado de Campeche</t>
  </si>
  <si>
    <t>TRIBUNAL ELECTORAL DEL ESTADO DE CAMPECHE</t>
  </si>
  <si>
    <t xml:space="preserve">TRANSPORTE        </t>
  </si>
  <si>
    <t>SEGURIDAD NACIONAL</t>
  </si>
  <si>
    <t>SANEAMIENTO DEL SISTEMA FINANCIERO</t>
  </si>
  <si>
    <t>FINALIDAD</t>
  </si>
  <si>
    <t>FONDO DE APORTACIONES DE NOMINA EDUCATIVA Y GASTO OPERATIVO (FONE)</t>
  </si>
  <si>
    <t xml:space="preserve">   FONDO DE APORTACIONES DE NOMINA EDUCATIVA Y GASTO OPERATIVO (FONE)</t>
  </si>
  <si>
    <r>
      <t xml:space="preserve">I. </t>
    </r>
    <r>
      <rPr>
        <b/>
        <sz val="11"/>
        <color indexed="8"/>
        <rFont val="Arial"/>
        <family val="2"/>
      </rPr>
      <t xml:space="preserve"> </t>
    </r>
    <r>
      <rPr>
        <sz val="11"/>
        <color indexed="8"/>
        <rFont val="Arial"/>
        <family val="2"/>
      </rPr>
      <t>Fondo de Aportaciones para la Nómina Educativa y Gasto Operativo</t>
    </r>
  </si>
  <si>
    <t>Tribunal Electoral del Estado de Campeche.</t>
  </si>
  <si>
    <t>NÚMERO DE CRÉDITO</t>
  </si>
  <si>
    <t>ENDEUDAMIENTO</t>
  </si>
  <si>
    <t>FECHA</t>
  </si>
  <si>
    <t>PLAZO</t>
  </si>
  <si>
    <t>CONTRATO</t>
  </si>
  <si>
    <t>DISPOSICION</t>
  </si>
  <si>
    <t>VENCIMIENTO</t>
  </si>
  <si>
    <t>CONSOLIDADO</t>
  </si>
  <si>
    <t>DEUDA INDIRECTA</t>
  </si>
  <si>
    <t>CAPITULO
4000</t>
  </si>
  <si>
    <t xml:space="preserve">          Partido Revolucionario Institucional</t>
  </si>
  <si>
    <t xml:space="preserve">          Partido de la Revolución Democrática</t>
  </si>
  <si>
    <t xml:space="preserve">          Partido Verde Ecologista de México</t>
  </si>
  <si>
    <t>CLASIFICACIÓN POR FONDO Y CAPITULO DE GASTO TRANSFERIDO</t>
  </si>
  <si>
    <t>ORGANO EJECUTIVO MUNICIPAL</t>
  </si>
  <si>
    <t>GOBIERNO MUNICIPAL</t>
  </si>
  <si>
    <t>GOBIERNO GENERAL MUNICIPAL</t>
  </si>
  <si>
    <t>SECTOR PÚBLICO NO FINANCIERO</t>
  </si>
  <si>
    <t>SECTOR PÚBLICO MUNICIPAL</t>
  </si>
  <si>
    <t>FIDEICOMISOS PUBLICOS</t>
  </si>
  <si>
    <t>GOBIERNO GENERAL ESTATAL O DEL DISTRITO FEDERAL</t>
  </si>
  <si>
    <t>SECTOR PÚBLICO DE LAS ENTIDADES FEDERATIVAS</t>
  </si>
  <si>
    <t>ORGANISMOS PUBLICOS DESCENTRALIZADOS</t>
  </si>
  <si>
    <t>GOBIERNO ESTATAL O DEL DISTRITO FEDERAL</t>
  </si>
  <si>
    <t>ISSSTECAM</t>
  </si>
  <si>
    <t>GOBIERNO DEL ESTADO</t>
  </si>
  <si>
    <t>I.E.E.C.</t>
  </si>
  <si>
    <t>CAPAE</t>
  </si>
  <si>
    <t>D.I.F.</t>
  </si>
  <si>
    <t>C.D.H.C</t>
  </si>
  <si>
    <t>CODESVI</t>
  </si>
  <si>
    <t>FONDO CAMPECHE</t>
  </si>
  <si>
    <t>FEFICAM</t>
  </si>
  <si>
    <t>FIDEICOMISO 2%</t>
  </si>
  <si>
    <t>SUTGESE</t>
  </si>
  <si>
    <t>TRIBUNAL ELECTORAL</t>
  </si>
  <si>
    <t>JUBILADOS GOB.EDO.</t>
  </si>
  <si>
    <t>A P A Z U</t>
  </si>
  <si>
    <t>P R O S S A P Y S</t>
  </si>
  <si>
    <t>AGUA LIMPIA</t>
  </si>
  <si>
    <t>SEGURO POPULAR</t>
  </si>
  <si>
    <t>Archivo General del Estado de Campeche</t>
  </si>
  <si>
    <t>Organos Administrativos Desconcentrados</t>
  </si>
  <si>
    <t>Secretaría de Planeación</t>
  </si>
  <si>
    <t>Secretaria de Salud</t>
  </si>
  <si>
    <t>Organo Administrativo Desconcentrado</t>
  </si>
  <si>
    <t>Secretaria de Desarrollo Social y Humano</t>
  </si>
  <si>
    <t>Secretaría de Desarrollo Económico</t>
  </si>
  <si>
    <t>Secretaría de Desarrollo Energético Sustentable</t>
  </si>
  <si>
    <t>Secretaría de Desarrollo Urbano, Obras Públicas e Infraestructura</t>
  </si>
  <si>
    <t>Secretaria del Trabajo y Previsión Social</t>
  </si>
  <si>
    <t>Secretaría de Seguridad Pública</t>
  </si>
  <si>
    <t>Secretaria de Protección Civil</t>
  </si>
  <si>
    <t xml:space="preserve">Consejería Jurídica </t>
  </si>
  <si>
    <t xml:space="preserve">  </t>
  </si>
  <si>
    <t>CORTO PLAZO</t>
  </si>
  <si>
    <t>LARGO PLAZO</t>
  </si>
  <si>
    <t>BANAMEX, S. A.</t>
  </si>
  <si>
    <t>FONREC</t>
  </si>
  <si>
    <t>PROFISE</t>
  </si>
  <si>
    <t>APORTACIONES FEDERALES RAMO 33</t>
  </si>
  <si>
    <t>FONDO DE APORTACIONES PARA LA SEGURIDAD PUBLICA</t>
  </si>
  <si>
    <t>Instituto Tecnológico Superior de Calkiní en el Estado de Campeche</t>
  </si>
  <si>
    <t>Universidad Tecnológica de Calakmul</t>
  </si>
  <si>
    <t xml:space="preserve">Consejo Estatal de Investigación Científica y Desarrollo Tecnológico </t>
  </si>
  <si>
    <t>Hospital "Dr. Manuel Campos"</t>
  </si>
  <si>
    <t>Instituto de Servicios Descentralizados de Salud Pública del Estado</t>
  </si>
  <si>
    <t>Instituto de Desarrollo y Formación Social</t>
  </si>
  <si>
    <t>INSTITUTO CAMPECHANO DEL EMPRENDEDOR</t>
  </si>
  <si>
    <t xml:space="preserve">PARTICIPACIONES Y APORTACIONES  A MUNICIPIOS       </t>
  </si>
  <si>
    <t>APORTACIONES A CONVENIOS A DEPENDENCIAS</t>
  </si>
  <si>
    <t>INFRAESTRUCTURA EDUCATIVA BÁSICA Y SUPERIOR</t>
  </si>
  <si>
    <t>FONDO PARA ENTIDADES FEDERATIVAS Y MUNICIPIOS PRODUCTORES DE HIDROCARBUROS</t>
  </si>
  <si>
    <t>PARTICIPACIO-NES</t>
  </si>
  <si>
    <t xml:space="preserve">PARTICIPACIONES  Y APORTACIONES A MUNICIPIOS       </t>
  </si>
  <si>
    <t xml:space="preserve"> APORTACIONES A CONVENIOS A DEPENDENCIAS</t>
  </si>
  <si>
    <t>FONDO DE APORTACIONES PARA LOS SERVICIOS DE SALUD (FASSA)</t>
  </si>
  <si>
    <t>FONDO DE APORTACIONES PARA LA INFRAESTRUCTURA SOCIAL (FAIS)</t>
  </si>
  <si>
    <t>FONDO DE APORTACIONES PARA EL FORTALECIMIENTO DE LOS MUNICIPIOS Y DE LAS DEMARCACIONES TERRITORIALES DEL D.F. (FORTAMUN)</t>
  </si>
  <si>
    <t>FONDO DE APORTACIONES PARA LA SEGURIDAD PÚBLICA DE LOS ESTADOS Y DEL D.F. (FASP)</t>
  </si>
  <si>
    <t>FONDO DE APORTACIONES PARA EL FORTALECIMIENTO DE LAS ENTIDADES FEDERATIVAS (FAFEF)</t>
  </si>
  <si>
    <t>FONDO DE APORTACIONES MULTIPLES (FAM)</t>
  </si>
  <si>
    <t xml:space="preserve"> DIVERSOS CONVENIOS FEDERALES                         </t>
  </si>
  <si>
    <t>CONVENIO DE APOYO FINANCIERO (UAC)</t>
  </si>
  <si>
    <t>CONVENIO DE APOYO FINANCIERO (UNACAR)</t>
  </si>
  <si>
    <t>CONV.DE COORD.PARA CREACION,OPERACIÓN Y APOYO FINANCIERO(ICATCAM)</t>
  </si>
  <si>
    <t>SEGURO POPULAR FEDERAL  (REPSS)</t>
  </si>
  <si>
    <t>CAMPAÑA NACIONAL DE ALFABETIZACIÓN</t>
  </si>
  <si>
    <t>CONV.DE COORD.PARA CREACION,OPER. Y APOYO FINANCIERO ICATCAM</t>
  </si>
  <si>
    <t>CONV.DE COORD.PARA CREACION,OPER. Y APOYO FINANCIERO ITESCAM</t>
  </si>
  <si>
    <t>CONV.DE COORD.PARA CREACION,OPER. Y APOYO FINANCIERO ITESC</t>
  </si>
  <si>
    <t>CONV.DE COORD.PARA CREACION,OPER. Y APOYO FINAN. ITESCHAM</t>
  </si>
  <si>
    <t>CONV.DE COORD.PARA CREACION,OPER. Y APOYO FINAN. CECYTEC</t>
  </si>
  <si>
    <t>CONVENIO AGUA LIMPIA, CUENCAS Y SUPERVISION DE AGUA POTABLE</t>
  </si>
  <si>
    <t>CONVENIO MOTORES FUERA DE BORDA</t>
  </si>
  <si>
    <t>CONVENIO PROGRAMA DE APOYO AL EMPLEO</t>
  </si>
  <si>
    <t>CONAFOR EN MATERIA DE PREVENCION, COMBATE Y CONTROL DE INCENDIOS FORESTALES</t>
  </si>
  <si>
    <t>ESTUDIOS DE TELEBACHILLERATO COMUNITARIO</t>
  </si>
  <si>
    <t xml:space="preserve">FONDO REGIONAL CULTURA Y LAS ARTES ZONA SUR (FORCAZS) </t>
  </si>
  <si>
    <t xml:space="preserve">FONDO ESPECIAL PARA OPER. Y FUNCIONAMIENTO DEL CENTRO DE FORMACION Y PRODUC. EN ARTE ARTES VISUALES LA ARROCERA </t>
  </si>
  <si>
    <t>CONVENIO DE APOYO FINANCIERO  UAC</t>
  </si>
  <si>
    <t>CONVENIO DE APOYO FINANCIERO  UNACAR</t>
  </si>
  <si>
    <t>CONVENIO DE APOYO FINANCIERO UTECAM</t>
  </si>
  <si>
    <t>CONV.DE COORD.PARA CREACION,OPER. Y APOYO FINAN. ITESHOP</t>
  </si>
  <si>
    <t>CONVENIO DE APOYO FINANCIERO UTECALAKMUL</t>
  </si>
  <si>
    <t>CONVENIO DE APOYO FINANCIERO UTECANDELARIA</t>
  </si>
  <si>
    <t>Instituto Tecnológico Superior de Hopelchén</t>
  </si>
  <si>
    <t>Régimen Estatal de Protección Social en Salud en Campeche</t>
  </si>
  <si>
    <t>EJE</t>
  </si>
  <si>
    <t>A N E X O  21</t>
  </si>
  <si>
    <t>DEPENDENCIA/ENTIDAD</t>
  </si>
  <si>
    <t>OFICINA DEL GOBERNADOR</t>
  </si>
  <si>
    <t>Orgános Administrativos Desconcentrados</t>
  </si>
  <si>
    <t>SECRETARÍA DE FINANZAS</t>
  </si>
  <si>
    <t>SECRETARÍA DE ADMINISTRACION E INNOVACIÓN GUBERNAMENTAL</t>
  </si>
  <si>
    <t>SECRETARÍA DE PLANEACIÓN</t>
  </si>
  <si>
    <t>SECRETARÍA DE CULTURA</t>
  </si>
  <si>
    <t xml:space="preserve">   SECRETARÍA DE SALUD</t>
  </si>
  <si>
    <t>SECRETARÍA DE DESARROLLO SOCIAL Y HUMANO</t>
  </si>
  <si>
    <t xml:space="preserve">     SECRETARÍA DE DESARROLLO SOCIAL Y HUMANO</t>
  </si>
  <si>
    <t>SECRETARÍA DE DESARROLLO ENERGÉTICO SUSTENTABLE</t>
  </si>
  <si>
    <t>SECRETARÍA DE DESARROLLO ECONÓMICO</t>
  </si>
  <si>
    <t xml:space="preserve">     SECRETARÍA DE DESARROLLO ECONÓMICO</t>
  </si>
  <si>
    <t>SECRETARÍA DE DESARROLLO URBANO, OBRAS PÚBLICAS E INFRAESTRUCTURA</t>
  </si>
  <si>
    <t>SECRETARÍA DE TURISMO</t>
  </si>
  <si>
    <t>SECRETARÍA DE TRABAJO Y PREVISIÓN SOCIAL</t>
  </si>
  <si>
    <t>SECRETARÍA DE SEGURIDAD PUBLICA</t>
  </si>
  <si>
    <t xml:space="preserve">    SECRETARÍA DE SEGURIDAD PUBLICA</t>
  </si>
  <si>
    <t>SECRETARÍA DE PROTECCIÓN CIVIL</t>
  </si>
  <si>
    <t>CONSEJERIA JURÍDICA</t>
  </si>
  <si>
    <t>ÓRGANOS AUTÓNOMOS</t>
  </si>
  <si>
    <t>COMISIÓN DE DERECHOS HUMANOS DEL ESTADO DE CAMPECHE</t>
  </si>
  <si>
    <t>ORGANISMOS PÚBLICOS DESCENTRALIZADOS</t>
  </si>
  <si>
    <t>INSTITUTO TECNOLÓGICO SUPERIOR DE ESCÁRCEGA</t>
  </si>
  <si>
    <t>INSTITUTO TECNOLÓGICO SUPERIOR DE CHAMPOTÓN</t>
  </si>
  <si>
    <t>INSTITUTO TECNOLÓGICO SUPERIOR DE HOPELCHÉN</t>
  </si>
  <si>
    <t>UNIVERSIDAD TECNOLÓGICA DE CALAKMUL</t>
  </si>
  <si>
    <t>INSTITUTO CAMPECHANO</t>
  </si>
  <si>
    <t>FUNDACIÓN PABLO GARCÍA</t>
  </si>
  <si>
    <t>INSTITUTO DE LA MUJER DEL ESTADO DE CAMPECHE</t>
  </si>
  <si>
    <t>HOSPITAL "DR. MANUEL CAMPOS"</t>
  </si>
  <si>
    <t>HOSPITAL PSIQUIÁTRICO DE CAMPECHE</t>
  </si>
  <si>
    <t>PROMOTORA PARA LA CONSERVACIÓN Y DESARROLLO SUSTENTABLE DEL ESTADO DE CAMPECHE</t>
  </si>
  <si>
    <t>FIDEICOMISOS PÚBLICOS</t>
  </si>
  <si>
    <t>FIDEICOMISO FONDO DE FOMENTO AGROPECUARIO DEL ESTADO DE CAMPECHE (FOFAECAM)</t>
  </si>
  <si>
    <t>22</t>
  </si>
  <si>
    <t>26</t>
  </si>
  <si>
    <t>Sistema de Atención a Niños, Niñas y Adolescentes Farmacodependientes  del Estado de Campeche “Vida Nueva”</t>
  </si>
  <si>
    <t>Sistema de Atención a Niños, Niñas y Adolescentes Farmacodependientes del Estado de Campeche “Vida Nueva”</t>
  </si>
  <si>
    <t>EJE / OBJETIVO</t>
  </si>
  <si>
    <t>Secretaría Ejecutiva del Sistema Estatal de Protección Integral de los Derechos de Niñas, Niños y Adolescentes</t>
  </si>
  <si>
    <t xml:space="preserve">Instituto Campechano del Emprendedor </t>
  </si>
  <si>
    <t xml:space="preserve">Promotora de Productos y Servicios de Campeche </t>
  </si>
  <si>
    <t>Comisión de Mejora Regulatoria del Estado de Campeche</t>
  </si>
  <si>
    <t>Instituto para el Desarrollo de la Micro, Pequeña y Mediana Empresa.</t>
  </si>
  <si>
    <t>Educación Básica</t>
  </si>
  <si>
    <t>Salud</t>
  </si>
  <si>
    <t>Desarrollo Turístico</t>
  </si>
  <si>
    <t>PROMOTORA DE PRODUCTOS Y SERVICIOS DE CAMPECHE</t>
  </si>
  <si>
    <t>INSTITUTO PARA EL DESARROLLO DE LA MICRO, PEQUEÑA Y MEDIANA EMPRESA</t>
  </si>
  <si>
    <t xml:space="preserve">COLEGIO DE ESTUDIOS CIENTÍFICOS Y TECNOLÓGICOS DEL ESTADO DE CAMPECHE </t>
  </si>
  <si>
    <t>COMISIÓN DE TRANSPARENCIA Y ACCESO A LA INFORMACIÓN PÚBLICA DEL ESTADO DE CAMPECHE</t>
  </si>
  <si>
    <t>INSTITUTO ELECTORAL DEL ESTADO DE CAMPECHE</t>
  </si>
  <si>
    <t xml:space="preserve">INSTITUTO DE CAPACITACIÓN PARA EL TRABAJO DEL ESTADO DE CAMPECHE </t>
  </si>
  <si>
    <t>COLEGIO DE BACHILLERES DEL ESTADO DE CAMPECHE</t>
  </si>
  <si>
    <t xml:space="preserve">UNIVERSIDAD TECNOLÓGICA DE CAMPECHE </t>
  </si>
  <si>
    <t xml:space="preserve">COLEGIO DE EDUCACIÓN PROFESIONAL TÉCNICA DEL ESTADO DE CAMPECHE </t>
  </si>
  <si>
    <t xml:space="preserve">INSTITUTO ESTATAL DE LA EDUCACIÓN PARA LOS ADULTOS DEL ESTADO DE CAMPECHE </t>
  </si>
  <si>
    <t xml:space="preserve">INSTITUTO TECNOLÓGICO SUPERIOR DE CALKINÍ EN EL ESTADO DE CAMPECHE </t>
  </si>
  <si>
    <t xml:space="preserve">UNIVERSIDAD TECNOLÓGICA DE CANDELARIA </t>
  </si>
  <si>
    <t xml:space="preserve">UNIVERSIDAD AUTÓNOMA DE CAMPECHE </t>
  </si>
  <si>
    <t>UNIVERSIDAD AUTÓNOMA DEL CARMEN</t>
  </si>
  <si>
    <t xml:space="preserve">CONSEJO ESTATAL DE INVESTIGACIÓN CIENTÍFICA Y DESARROLLO TECNOLÓGICO </t>
  </si>
  <si>
    <t xml:space="preserve">INSTITUTO DE LA INFRAESTRUCTURA FÍSICA EDUCATIVA DEL ESTADO DE CAMPECHE </t>
  </si>
  <si>
    <t>PROMOTORA DE EVENTOS ARTÍSTICOS, CULTURALES Y DE CONVENCIONES DEL ESTADO DE CAMPECHE</t>
  </si>
  <si>
    <t>INSTITUTO ESTATAL PARA EL FOMENTO DE LAS ACTIVIDADES ARTESANALES EN CAMPECHE</t>
  </si>
  <si>
    <t>SISTEMA PARA EL DESARROLLO INTEGRAL DE LA FAMILIA DEL ESTADO DE CAMPECHE</t>
  </si>
  <si>
    <t>INSTITUTO DEL DEPORTE DEL ESTADO DE CAMPECHE</t>
  </si>
  <si>
    <t xml:space="preserve">INSTITUTO DE LA JUVENTUD DEL ESTADO DE CAMPECHE </t>
  </si>
  <si>
    <t>INSTITUTO DE SERVICIOS DESCENTRALIZADOS DE SALUD PÚBLICA DEL ESTADO DE CAMPECHE</t>
  </si>
  <si>
    <t>RÉGIMEN ESTATAL DE PROTECCIÓN SOCIAL EN SALUD EN CAMPECHE</t>
  </si>
  <si>
    <t>SISTEMA DE ATENCIÓN A NIÑOS, NIÑAS Y ADOLESCENTES FARMACODEPENDIENTES DEL ESTADO DE CAMPECHE "VIDA NUEVA"</t>
  </si>
  <si>
    <t>COMISIÓN DE AGUA POTABLE Y ALCANTARILLADO DEL ESTADO DE CAMPECHE</t>
  </si>
  <si>
    <t>COMISIÓN ESTATAL DE DESARROLLO DE SUELO Y VIVIENDA</t>
  </si>
  <si>
    <t>INSTITUTO DE DESARROLLO Y FORMACIÓN SOCIAL</t>
  </si>
  <si>
    <t>SISTEMA DE TELEVISIÓN Y RADIO DE CAMPECHE</t>
  </si>
  <si>
    <t>INSTITUTO DE INFORMACIÓN ESTADÍSTICA, GEOGRÁFICA Y CATASTRAL DEL ESTADO DE CAMPECHE</t>
  </si>
  <si>
    <t xml:space="preserve">INSTITUTO DE SEGURIDAD Y SERVICIOS SOCIALES DE LOS TRABAJADORES DEL ESTADO DE CAMPECHE </t>
  </si>
  <si>
    <t>INSTITUTO DE ACCESO A LA JUSTICIA DEL ESTADO DE CAMPECHE</t>
  </si>
  <si>
    <t xml:space="preserve">   ARCHIVO GENERAL DEL ESTADO DE CAMPECHE</t>
  </si>
  <si>
    <t xml:space="preserve">   INSTITUTO ESTATAL DEL TRANSPORTE DEL ESTADO DE CAMPECHE</t>
  </si>
  <si>
    <t xml:space="preserve">   CONSEJO ESTATAL DE POBLACIÓN DE CAMPECHE </t>
  </si>
  <si>
    <t>CONV.DE COORD.PARA CREACION,OPERACIÓN Y APOYO FINANCIERO(COBACAM)</t>
  </si>
  <si>
    <t xml:space="preserve">          Partido del Trabajo</t>
  </si>
  <si>
    <t>Legislación</t>
  </si>
  <si>
    <t>Fiscalización</t>
  </si>
  <si>
    <t>Procuración de Justicia</t>
  </si>
  <si>
    <t>Presidencia / Gubernatura</t>
  </si>
  <si>
    <t>Preservación y Cuidado del Patrimonio Público</t>
  </si>
  <si>
    <t>Política Interior</t>
  </si>
  <si>
    <t>Derechos Humanos</t>
  </si>
  <si>
    <t>Reclusión y Readaptación Social</t>
  </si>
  <si>
    <t>Impartición de Justicia</t>
  </si>
  <si>
    <t>Función Pública</t>
  </si>
  <si>
    <t>Asuntos Jurídicos</t>
  </si>
  <si>
    <t>Organización de Procesos Electorales</t>
  </si>
  <si>
    <t>Población</t>
  </si>
  <si>
    <t>Territorio</t>
  </si>
  <si>
    <t>Otros</t>
  </si>
  <si>
    <t xml:space="preserve">Relaciones Exteriores       </t>
  </si>
  <si>
    <t>Asuntos Financieros</t>
  </si>
  <si>
    <t>Asuntos Hacendarios</t>
  </si>
  <si>
    <t>Marina</t>
  </si>
  <si>
    <t>Inteligencia para la Preservación de la Seguridad Nacional</t>
  </si>
  <si>
    <t>Policía</t>
  </si>
  <si>
    <t>Protección Civil</t>
  </si>
  <si>
    <t>Otros Asuntos de Orden Público y Seguridad</t>
  </si>
  <si>
    <t>Sistema Nacional de Seguridad Pública</t>
  </si>
  <si>
    <t>Servicios Registrales, Administrativos y Patrimoniales</t>
  </si>
  <si>
    <t>Servicios de Comunicación y Medios</t>
  </si>
  <si>
    <t>Acceso a la Información Pública Gubernamental</t>
  </si>
  <si>
    <t>Ordenación de Desechos</t>
  </si>
  <si>
    <t>Administración del Agua</t>
  </si>
  <si>
    <t>Ordenación de Aguas Residuales, Drenaje y Alcantarillado</t>
  </si>
  <si>
    <t>Protección de la Diversidad Biológica y del Paisaje</t>
  </si>
  <si>
    <t>Otros de Protección Ambiental</t>
  </si>
  <si>
    <t>Urbanización</t>
  </si>
  <si>
    <t>Desarrollo Comunitario</t>
  </si>
  <si>
    <t>Abastecimiento de Agua</t>
  </si>
  <si>
    <t>Alumbrado Público</t>
  </si>
  <si>
    <t>Vivienda</t>
  </si>
  <si>
    <t>Servicios Comunales</t>
  </si>
  <si>
    <t>Desarrollo Regional</t>
  </si>
  <si>
    <t>Prestación de Servicios de Salud a la Comunidad</t>
  </si>
  <si>
    <t>Prestación de Servicios de Salud a la Persona</t>
  </si>
  <si>
    <t>Generación de Recursos para la Salud</t>
  </si>
  <si>
    <t>Rectoría de Sistema de Salud</t>
  </si>
  <si>
    <t>Protección Social en Salud</t>
  </si>
  <si>
    <t>Deporte y Recreación</t>
  </si>
  <si>
    <t>Cultura</t>
  </si>
  <si>
    <t>Radio, Televisión y Editoriales</t>
  </si>
  <si>
    <t>Asuntos Religiosos y Otras Manifestaciones Sociales</t>
  </si>
  <si>
    <t>Educación Media Superior</t>
  </si>
  <si>
    <t>Educación Superior</t>
  </si>
  <si>
    <t>Posgrado</t>
  </si>
  <si>
    <t>Educación para Adultos</t>
  </si>
  <si>
    <t>Otros Servicios Educativos y Actividades Inherentes</t>
  </si>
  <si>
    <t>Enfermedad e Incapacidad</t>
  </si>
  <si>
    <t>Edad Avanzada</t>
  </si>
  <si>
    <t>Familia e Hijos</t>
  </si>
  <si>
    <t>Desempleo</t>
  </si>
  <si>
    <t>Alimentación y Nutrición</t>
  </si>
  <si>
    <t>Apoyo Social para la Vivienda</t>
  </si>
  <si>
    <t>Indígenas</t>
  </si>
  <si>
    <t>Otros Grupos Vulnerables</t>
  </si>
  <si>
    <t>Otros de Seguridad Social y Asistencia Social</t>
  </si>
  <si>
    <t>Otros Asuntos Sociales</t>
  </si>
  <si>
    <t>Asuntos Económicos y Comerciales en General</t>
  </si>
  <si>
    <t>Asuntos Laborales Generales</t>
  </si>
  <si>
    <t>Silvicultura</t>
  </si>
  <si>
    <t>Acuacultura, Pesca y Caza</t>
  </si>
  <si>
    <t>Agroindustrial</t>
  </si>
  <si>
    <t>Apoyo Financiero a la Banca y Seguro Agropecuario</t>
  </si>
  <si>
    <t>Combustibles Nucleares</t>
  </si>
  <si>
    <t>Otros Combustibles</t>
  </si>
  <si>
    <t>Electricidad</t>
  </si>
  <si>
    <t>Manufacturas</t>
  </si>
  <si>
    <t>Construcción</t>
  </si>
  <si>
    <t>Transporte por Carretera</t>
  </si>
  <si>
    <t>Transporte por Agua y Puertos</t>
  </si>
  <si>
    <t>Transporte de Ferrocarril</t>
  </si>
  <si>
    <t>Transporte por Oleoductos y Gasoductos y Otros Sistemas de Transporte</t>
  </si>
  <si>
    <t>Otros Relacionados con Transporte</t>
  </si>
  <si>
    <t>Comunicaciones</t>
  </si>
  <si>
    <t>Innovación</t>
  </si>
  <si>
    <t>Otras Industrias</t>
  </si>
  <si>
    <t>Otros Asuntos Económicos</t>
  </si>
  <si>
    <t>Deuda Pública Externa</t>
  </si>
  <si>
    <t>Deuda Pública Interna</t>
  </si>
  <si>
    <t>Transferencias, Entre Diferentes Niveles y Órdenes de Gobierno</t>
  </si>
  <si>
    <t>Participaciones Entre Diferentes Niveles Órdenes de Gobierno</t>
  </si>
  <si>
    <t>Aportaciones entre Diferentes Niveles  Órdenes de Gobierno</t>
  </si>
  <si>
    <t>Saneamiento del Sistema Financiero</t>
  </si>
  <si>
    <t>Apoyos IPAB</t>
  </si>
  <si>
    <t>Banca de Desarrollo</t>
  </si>
  <si>
    <t>Apoyo a los Programas de Reestructura en Unidades de Inversión (UDIS)</t>
  </si>
  <si>
    <t>Consejo Estatal de Seg. Pub. del Edo. Campeche</t>
  </si>
  <si>
    <t>Instituto Estatal de Transporte del Edo. de Campeche</t>
  </si>
  <si>
    <t>Secretaría de Salud</t>
  </si>
  <si>
    <t>Sría. de Desarrollo Social y Humano</t>
  </si>
  <si>
    <t>Instituto Campechano del Emprendedor</t>
  </si>
  <si>
    <t>Promotora de Productos y Servicios de Campeche</t>
  </si>
  <si>
    <t>Instituto para el Desarrollo de la Micro, Pequeña y Mediana Empresa</t>
  </si>
  <si>
    <t>Secretaría de Desarrollo Rural</t>
  </si>
  <si>
    <t>Sria. del Trabajo y Previsión Social</t>
  </si>
  <si>
    <t>Secretaría de Protección Civil</t>
  </si>
  <si>
    <t>Consejería Jurídica</t>
  </si>
  <si>
    <t>Deuda Pública</t>
  </si>
  <si>
    <t>Poder Legislativo</t>
  </si>
  <si>
    <t>Poder Judicial</t>
  </si>
  <si>
    <t>Órganos Autónomos</t>
  </si>
  <si>
    <t>Tribunal Electoral del Estado de Campeche</t>
  </si>
  <si>
    <t>Fideicomisos Públicos</t>
  </si>
  <si>
    <t>Servicios de Administración Fiscal</t>
  </si>
  <si>
    <t>Servicio de Administración Fiscal</t>
  </si>
  <si>
    <t xml:space="preserve">Defensa    </t>
  </si>
  <si>
    <t>Reducción de la Contaminación</t>
  </si>
  <si>
    <t>Agropecuaria</t>
  </si>
  <si>
    <t>Hoteles y Restaurantes</t>
  </si>
  <si>
    <t>Turismo</t>
  </si>
  <si>
    <t xml:space="preserve">LEGISLACIÓN      </t>
  </si>
  <si>
    <t>FUNCIÓN</t>
  </si>
  <si>
    <t xml:space="preserve"> CLASIFICACIÓN FUNCIONAL</t>
  </si>
  <si>
    <t xml:space="preserve">COORDINACIÓN DE LA POLÍTICA DE GOBIERNO    </t>
  </si>
  <si>
    <t xml:space="preserve">ASUNTOS DE ORDEN PÚBLICO Y DE SEGURIDAD INTERIOR     </t>
  </si>
  <si>
    <t>Servicios Estadísticos</t>
  </si>
  <si>
    <t xml:space="preserve">PROTECCIÓN AMBIENTAL     </t>
  </si>
  <si>
    <t xml:space="preserve">RECREACIÓN, CULTURA Y OTRAS MANIFESTACIONES                    SOCIALES        </t>
  </si>
  <si>
    <t xml:space="preserve">EDUCACIÓN      </t>
  </si>
  <si>
    <t xml:space="preserve">PROTECCIÓN SOCIAL       </t>
  </si>
  <si>
    <t>DESARROLLO ECONÓMICO</t>
  </si>
  <si>
    <t xml:space="preserve">ASUNTOS ECONÓMICOS, COMERCIALES Y LABORALES EN GENERAL       </t>
  </si>
  <si>
    <t>HidroagrÍcola</t>
  </si>
  <si>
    <t xml:space="preserve">MINERIA, MANUFACTURAS Y CONSTRUCCIÓN      </t>
  </si>
  <si>
    <t>Extracción de Recursos Minerales excepto los Combustibles Minerales</t>
  </si>
  <si>
    <t>Transporte Aéreo</t>
  </si>
  <si>
    <t>CIENCIA, TECNOLOGÍA E INNOVACIÓN</t>
  </si>
  <si>
    <t>Investigación Científica</t>
  </si>
  <si>
    <t>Desarrollo Tecnológico</t>
  </si>
  <si>
    <t xml:space="preserve">OTRAS INDUSTRIAS Y OTROS ASUNTOS ECONÓMICOS      </t>
  </si>
  <si>
    <t>Comercio, Distribución, Almacenamiento y Depósito</t>
  </si>
  <si>
    <t xml:space="preserve">TRANSFERENCIAS, PARTICIPACIONES Y APORTACIONES ENTRE DIFERENTES NIVELES Y ÓRDENES DE GOBIERNO      </t>
  </si>
  <si>
    <t xml:space="preserve"> Adeudos de Ejercicios Fiscales Anteriores</t>
  </si>
  <si>
    <t>CLASIFICACIÓN ECONÓMICA ADMINISTRATIVA GASTO ESTATAL POR CAPÍTULO Y ENTIDAD TRANSFERIDA</t>
  </si>
  <si>
    <t>Instituto de Servicios Descentralizados de Salud Pública del Estado de Campeche</t>
  </si>
  <si>
    <t>Sría. de Desarrollo Urbano, Obras Públicas e Infraestructura</t>
  </si>
  <si>
    <t xml:space="preserve">   INVERSIONES FINANCIERAS Y OTRAS PROVISIONES</t>
  </si>
  <si>
    <t xml:space="preserve">CONTINGENCIAS PARA FENOMENOS NATURALES  </t>
  </si>
  <si>
    <t>SUBFUNCIÓN</t>
  </si>
  <si>
    <t>Petróleo y Gas Natural (Hidrocarburos)</t>
  </si>
  <si>
    <t>Servicios Científicos y Tecnológicos</t>
  </si>
  <si>
    <t>EJES ESTRATÉGICOS</t>
  </si>
  <si>
    <t>TASA DE INTERÉS</t>
  </si>
  <si>
    <t>240 MESES</t>
  </si>
  <si>
    <t>TIIE + 0.56</t>
  </si>
  <si>
    <t>RAMO 28</t>
  </si>
  <si>
    <t>TIIE + 0.58</t>
  </si>
  <si>
    <t>OBLIGADO SOLIDARIO SUBSIDIARIO Y LIMITADO</t>
  </si>
  <si>
    <t>180 MESES</t>
  </si>
  <si>
    <t>TIIE + 0.90</t>
  </si>
  <si>
    <t>FUENTE PRIMARIA: BONOS CUPON CERO (CAPITAL) Y RAMO 28 (INTERESES)</t>
  </si>
  <si>
    <t>Tasa base + 0.75</t>
  </si>
  <si>
    <t>TIIE + 0.77</t>
  </si>
  <si>
    <t>Fondo de Aportaciones para la Infraestructura Social Estatal</t>
  </si>
  <si>
    <t>Fondo de Aportaciones para la Infraestructura Social Municipal</t>
  </si>
  <si>
    <t>MODERNIZACION REGISTRO CIVIL</t>
  </si>
  <si>
    <t>SERVICIO DE ADMINISTRACIÓN FISCAL</t>
  </si>
  <si>
    <t>COMISIÓN DE MEJORA REGULATORIA DEL ESTADO DE CAMPECHE</t>
  </si>
  <si>
    <t>Órganos Administrativos Desconcentrados</t>
  </si>
  <si>
    <t>Sría. Admón. e Innovación Gubernamental</t>
  </si>
  <si>
    <t>Sría. Desarrollo Energético Sustentable</t>
  </si>
  <si>
    <t>Sría. de Desarrollo Económico</t>
  </si>
  <si>
    <t>Organismos Descentralizados</t>
  </si>
  <si>
    <t>ENTIDADES PARAESTATALES Y FIDEICOMISOS NO EMPRESARIALES Y NO FINANCIEROS.</t>
  </si>
  <si>
    <t xml:space="preserve">          Partido Movimiento Ciudadano</t>
  </si>
  <si>
    <t>PENSIONES 
Y
JUBILACIONES</t>
  </si>
  <si>
    <t>CUOTA</t>
  </si>
  <si>
    <t>DEPENDENCIA</t>
  </si>
  <si>
    <t>PATRÓN</t>
  </si>
  <si>
    <t>EMPLEADO</t>
  </si>
  <si>
    <t>CUOTAS</t>
  </si>
  <si>
    <t>DE PRÉSTAMOS</t>
  </si>
  <si>
    <t>DEPENDENCIAS</t>
  </si>
  <si>
    <t>H.AYUNTAMIENTO</t>
  </si>
  <si>
    <t>S.M.A.P.A.C.</t>
  </si>
  <si>
    <t>ITCATCAM</t>
  </si>
  <si>
    <t>SIN ADSCRIPCION</t>
  </si>
  <si>
    <t>SUBTOTAL ACTIVOS</t>
  </si>
  <si>
    <t>JUBILADOS DE ISSSTECAM</t>
  </si>
  <si>
    <t>SUBTOTAL JUBILADOS</t>
  </si>
  <si>
    <t>a) Las prioridades de gasto, los programas y proyectos, así como la distribución del presupuesto, detallando el gasto en servicios personales, incluyendo el analítico de plazas y desglosando todas las remuneraciones; las contrataciones de servicios por honorarios y, en su caso, previsiones para personal eventual; pensiones; gastos de operación, incluyendo gasto en comunicación social; gasto de inversión; así como gasto correspondiente a compromisos plurianuales, proyectos de asociaciones público privadas y proyectos de prestación de servicios, entre otros</t>
  </si>
  <si>
    <t>A N E X O 5.D</t>
  </si>
  <si>
    <t>GASTO POR FUENTE DE FINANCIAMIENTO</t>
  </si>
  <si>
    <t>ETIQUETADO</t>
  </si>
  <si>
    <t>FISCALIA ESPECIALIZADA EN COMBATE A LA CORRUPCIÓN DEL ESTADO DE CAMPECHE</t>
  </si>
  <si>
    <t>TRIBUNAL DE JUSTICIA ADMINISTRATIVA DEL ESTADO DE CAMPECHE</t>
  </si>
  <si>
    <t>AGENCIA DE ENERGÍA DEL ESTADO DE CAMPECHE</t>
  </si>
  <si>
    <t>Agencia de Energía del Estado de Campeche</t>
  </si>
  <si>
    <t>H. Tribunal</t>
  </si>
  <si>
    <t xml:space="preserve">          Consejo de la Judicatura</t>
  </si>
  <si>
    <t>Tribunal de Justicia Administrativa del Estado de Campeche</t>
  </si>
  <si>
    <t>Fiscalía Especializada en Combate a la Corrupción del Estado de Campeche</t>
  </si>
  <si>
    <t>SECRETARÍA GENERAL GOBIERNO</t>
  </si>
  <si>
    <t xml:space="preserve">   CONSEJO ESTATAL DE SEGURIDAD PÚBLICA DEL ESTADO DE CAMPECHE</t>
  </si>
  <si>
    <t xml:space="preserve">   SECRETARÍA EJECUTIVA DEL SISTEMA ESTATAL DE PROTECCIÓN INTEGRAL DE LOS 
   DERECHOS DE NIÑAS,NIÑOS Y ADOLESCENTES</t>
  </si>
  <si>
    <t>Secretaría General de Gobierno</t>
  </si>
  <si>
    <t>Secretaria Ejecutiva del Sistema Estatal de Protección Integral de los Derechos de Niñas, Niños y Adolescentes</t>
  </si>
  <si>
    <t>Coord. Gral. Seg. Pub. Vialidad y Transporte del Estado de Campeche</t>
  </si>
  <si>
    <t>COORDINACIÓN GENERAL DE SEGURIDAD PÚBLICA, VIALIDAD Y TRANSPORTE DEL ESTADO DE CAMPECHE</t>
  </si>
  <si>
    <t>FIDEICOMISO FONDO CAMPECHE (FEFICAM Y FOCAM)</t>
  </si>
  <si>
    <t>FIDEICOMISO DE INVERSIÓN DEL IMPUESTO DEL 2% SOBRE NÓMINA</t>
  </si>
  <si>
    <t>Fideicomiso de Inversión del Impuesto del 2% sobre nómina</t>
  </si>
  <si>
    <t>DEUDOR</t>
  </si>
  <si>
    <t>ACREEDOR</t>
  </si>
  <si>
    <t>TIPO DE CRÉDITO</t>
  </si>
  <si>
    <t xml:space="preserve">CONTRATO DE APERTURA DE CRÉDITO SIMPLE </t>
  </si>
  <si>
    <t>SANTANDER, S. A.</t>
  </si>
  <si>
    <t>TIIE + 0.65</t>
  </si>
  <si>
    <t>ADMINISTRACIÓN PORTUARIA INTEGRAL DE CAMPECHE</t>
  </si>
  <si>
    <t>32399885014</t>
  </si>
  <si>
    <t>EMISIONES BURSÁTILES-BONOS CUPÓN CERO</t>
  </si>
  <si>
    <t>FONDO DE APORTACIONES PARA EL FORTALECIMIENTO DE LOS MUNICIPIOS Y DE LAS DEMARCACIONES TERRITORIALES DEL D.F (FORTAMUN)</t>
  </si>
  <si>
    <t>CONV.DE COORD.PARA CREACION,OPERACIÓN Y APOYO FINANCIERO(CECYTEC)</t>
  </si>
  <si>
    <t>FONDO PARA ENTIDADES FEDERATIVAS Y MUNICIPIOS PRODUCTORES DE HIDROCARBUROS FOPEC (CAPAE-SDUOPI-SEMARNATCAM -MUNICIPIOS)</t>
  </si>
  <si>
    <t xml:space="preserve">FIDEICOMISO FONDO CAMPECHE      </t>
  </si>
  <si>
    <t>Carbón y Otros Combustibles Minerales Sólidos</t>
  </si>
  <si>
    <t>Energía no Eléctrica</t>
  </si>
  <si>
    <t>OTRAS NO CLASIFICADAS EN FUNCIONES ANTERIORES</t>
  </si>
  <si>
    <t>TRC</t>
  </si>
  <si>
    <t>RECURSOS QUE DE CONFORMIDAD A LA CLASIFICACIÓN DE LA CONAC AL TRANSFERIRSE A LOS EJECUTORES DEL GASTO SE CONVIERTEN EN GASTO DE CAPITAL</t>
  </si>
  <si>
    <t>1.</t>
  </si>
  <si>
    <t>2.</t>
  </si>
  <si>
    <t>Recursos Fiscales</t>
  </si>
  <si>
    <t>Recursos Federales</t>
  </si>
  <si>
    <t>FUENTES DE FINANCIAMIENTO</t>
  </si>
  <si>
    <t>GASTO TOTAL EN SU CLASIFICACIÓN ADMINISTRATIVA Y
FUENTE DE FINANCIAMIENTO</t>
  </si>
  <si>
    <t xml:space="preserve">        Importes Estimados. </t>
  </si>
  <si>
    <t>PRESUPUESTO NO ETIQUETADO</t>
  </si>
  <si>
    <t>PRESUPUESTO ETIQUETADO</t>
  </si>
  <si>
    <t>PROGRAMAS DE APORTACIONES ETIQUETADAS Y CONVENIOS</t>
  </si>
  <si>
    <t>CONV.DE COORD.PARA CREACION,OPER. Y APOYO FINANCIERO COBACAM</t>
  </si>
  <si>
    <t>P04-0617034</t>
  </si>
  <si>
    <t xml:space="preserve">BBVA BANCOMER, S. A. </t>
  </si>
  <si>
    <t>P04-0917051</t>
  </si>
  <si>
    <t>Desarrollo inclusivo y sostenible para las personas</t>
  </si>
  <si>
    <t>Bienestar para el desarrollo humano</t>
  </si>
  <si>
    <t>Asistencia a población vulnerable</t>
  </si>
  <si>
    <t>Impulso al desarrollo Integral de la juventud</t>
  </si>
  <si>
    <t>Reconstitución de los Pueblos Indígenas</t>
  </si>
  <si>
    <t>Educación básica</t>
  </si>
  <si>
    <t>Desarrollo Económico</t>
  </si>
  <si>
    <t>Desarrollo Agropecuario</t>
  </si>
  <si>
    <t>Desarrollo Pesquero y Acuícola</t>
  </si>
  <si>
    <t>Empleo y Derechos Laborales</t>
  </si>
  <si>
    <t>Desarrollo Energético</t>
  </si>
  <si>
    <t>Infraestructura Estratégica para el Desarrollo</t>
  </si>
  <si>
    <t>Medio Ambiente y Desarrollo Sostenible</t>
  </si>
  <si>
    <t>Desarrollo de la Sustentabilidad Hídrica</t>
  </si>
  <si>
    <t>Cultura, Arte Y Patrimonio</t>
  </si>
  <si>
    <t>Cultura Física y Sistema Deportivo</t>
  </si>
  <si>
    <t>Educación media superior, formación para el trabajo y superior</t>
  </si>
  <si>
    <t>Desarrollo Científico y Tecnológico</t>
  </si>
  <si>
    <t>Gobernabilidad democrática</t>
  </si>
  <si>
    <t>Seguridad Pública</t>
  </si>
  <si>
    <t>Vincular al Poder Ejecutivo del Estado con la Sociedad</t>
  </si>
  <si>
    <t>Planeación Democrática, para el Desarrollo Sostenible</t>
  </si>
  <si>
    <t>Gestión Eficiente de las Finanzas Públicas</t>
  </si>
  <si>
    <t>Administración Pública Innovadora Orientada a Resultados</t>
  </si>
  <si>
    <t>Rendición de Cuentas para Generar Confianza</t>
  </si>
  <si>
    <t>Transparencia y Gobierno Abierto</t>
  </si>
  <si>
    <t>Combate a la Corrupción</t>
  </si>
  <si>
    <t>Comisión deConciliación y Arbitraje Med. del Estado</t>
  </si>
  <si>
    <t>Comisión de Conciliación y Arbitraje Médico del Estado de Campeche</t>
  </si>
  <si>
    <t>COMISIÓN DE CONCILIACIÓN Y ARBITRAJE MÉDICO DEL ESTADO DE CAMPECHE</t>
  </si>
  <si>
    <r>
      <rPr>
        <b/>
        <sz val="12"/>
        <rFont val="Arial"/>
        <family val="2"/>
      </rPr>
      <t>NOTA:</t>
    </r>
    <r>
      <rPr>
        <sz val="12"/>
        <rFont val="Arial"/>
        <family val="2"/>
      </rPr>
      <t xml:space="preserve"> RECURSOS QUE SE TRANSFERIRÁN A LOS EJECUTORES DEL GASTO SALVO NOTIFICACIÓN EN CONTRARIO</t>
    </r>
  </si>
  <si>
    <t>TRIBUNAL JUSTICIA ADMON.</t>
  </si>
  <si>
    <t>Fiscalía General del Estado de Campeche</t>
  </si>
  <si>
    <t>FISCALÍA GENERAL DEL ESTADO DE CAMPECHE</t>
  </si>
  <si>
    <t>PROGRAMA DE AGUA POTABLE, DRENAJE Y TRATAMIENTOS (CAPAE)</t>
  </si>
  <si>
    <t>SUBSIDIO A LOS MUNICIPIOS Y EN SU CASO A LAS ENTIDADES QUE EJERZAN DE MANERA DIRECTA O COORDINADA LA FUNCIÓN DE SEGURIDAD PUBLICA (FORTASEG)</t>
  </si>
  <si>
    <t xml:space="preserve">                   </t>
  </si>
  <si>
    <t>FONDO DE APORTACIONES DE NÓMINA EDUCATIVA Y GASTO OPERATIVO (FONE) (SRIA EDUCACIÓN)</t>
  </si>
  <si>
    <t>FONDO DE APORTACIONES PARA LOS SERVICIOS DE SALUD (FASSA) (INDESALUD)</t>
  </si>
  <si>
    <t xml:space="preserve">FONDO DE APORTACIONES PARA LA INFRAESTRUCTURA SOCIAL (FAIS) </t>
  </si>
  <si>
    <t xml:space="preserve">        ASISTENCIA SOCIAL (DIF)</t>
  </si>
  <si>
    <t>CLASIFICACIÓN ECONÓMICA ADMINISTRATIVA GASTO ESTATAL POR ENTIDAD Y CAPÍTULO</t>
  </si>
  <si>
    <t>GASTO PROGRAMABLE Y GASTO NO PROGRAMABLE</t>
  </si>
  <si>
    <t>CLASIFICACIÓN ECONÓMICO ADMINISTRATIVA DEL  GASTO ESTATAL RAMO Y CAPÍTULO, POR DEPENDENCIAS, ENTIDADES PARAESTATALES Y UNIDADES RESPONSABLES</t>
  </si>
  <si>
    <t>A N E X O  22</t>
  </si>
  <si>
    <t>A N E X O     12</t>
  </si>
  <si>
    <t>A N E X O   13 A</t>
  </si>
  <si>
    <t>A N E X O   13 B</t>
  </si>
  <si>
    <t>A N E X O    15</t>
  </si>
  <si>
    <t>PRESUPUESTO DE EGRESOS PARA EL AÑO 2020</t>
  </si>
  <si>
    <t>A N E X O  23</t>
  </si>
  <si>
    <t>A N E X O   24</t>
  </si>
  <si>
    <t>ANEXO 4 C</t>
  </si>
  <si>
    <t>CONSTRUCCION PUENTE DE LA UNIDAD</t>
  </si>
  <si>
    <t>A N E X O   13 C</t>
  </si>
  <si>
    <t>Asignaciones presupuestarias al Poder Ejecutivo</t>
  </si>
  <si>
    <t>Asignaciones presupuestarias al Poder Legislativo</t>
  </si>
  <si>
    <t>Asignaciones presupuestarias al Poder Judicial</t>
  </si>
  <si>
    <t>Asignaciones presupuestarias a Órganos Autónomos</t>
  </si>
  <si>
    <t>Transferencias internas otorgadas a entidades paraestatales no empresariales y no financieras</t>
  </si>
  <si>
    <t>Transferencias internas otorgadas a entidades paraestatales empresariales y no financieras</t>
  </si>
  <si>
    <t>Transferencias internas otorgadas a fideicomisos públicos empresariales y no financieros</t>
  </si>
  <si>
    <t>Transferencias internas otorgadas a instituciones paraestatales públicas financieras</t>
  </si>
  <si>
    <t>Transferencias internas otorgadas a fideicomisos públicos financieros</t>
  </si>
  <si>
    <t>Transferencias otorgadas a entidades paraestatales no empresariales y no financieras</t>
  </si>
  <si>
    <t>Transferencias otorgadas para entidades paraestatales empresariales y no financieras</t>
  </si>
  <si>
    <t>Transferencias otorgadas para instituciones paraestatales públicas financieras</t>
  </si>
  <si>
    <t>Transferencias otorgadas a entidades federativas y municipios</t>
  </si>
  <si>
    <t>Transferencias a fideicomisos de entidades federativas y municipios</t>
  </si>
  <si>
    <t>Subsidios a la producción</t>
  </si>
  <si>
    <t>Subsidios a la distribución</t>
  </si>
  <si>
    <t>Subsidios a la inversión</t>
  </si>
  <si>
    <t>Subsidios a la prestación de servicios públicos</t>
  </si>
  <si>
    <t>Subsidios para cubrir diferenciales de tasas de interés</t>
  </si>
  <si>
    <t>Subsidios a la vivienda</t>
  </si>
  <si>
    <t>Subvenciones al consumo</t>
  </si>
  <si>
    <t>Subsidios a entidades federativas y municipios</t>
  </si>
  <si>
    <t>Otros subsidios</t>
  </si>
  <si>
    <t>AYUDAS SOCIALES</t>
  </si>
  <si>
    <t>Ayudas sociales a personas</t>
  </si>
  <si>
    <t>Becas y otras ayudas para programas de capacitación</t>
  </si>
  <si>
    <t>Ayudas sociales a instituciones de enseñanza</t>
  </si>
  <si>
    <t>Ayudas sociales a actividades científicas o académicas</t>
  </si>
  <si>
    <t>Ayudas sociales a instituciones sin fines de lucro</t>
  </si>
  <si>
    <t>Ayudas sociales a cooperativas</t>
  </si>
  <si>
    <t>Ayudas sociales a entidades de interés público</t>
  </si>
  <si>
    <t>Ayudas por desastres naturales y otros siniestros</t>
  </si>
  <si>
    <t>Pensiones</t>
  </si>
  <si>
    <t>Jubilaciones</t>
  </si>
  <si>
    <t>Otras pensiones y jubilaciones</t>
  </si>
  <si>
    <t>Transferencias a fideicomisos del Poder Ejecutivo</t>
  </si>
  <si>
    <t>Transferencias a fideicomisos del Poder Legislativo</t>
  </si>
  <si>
    <t>Transferencias a fideicomisos del Poder Judicial</t>
  </si>
  <si>
    <t>Transferencias a fideicomisos públicos de entidades paraestatales no empresariales y no financieras</t>
  </si>
  <si>
    <t>Transferencias a fideicomisos públicos de entidades paraestatales empresariales y no financieras</t>
  </si>
  <si>
    <t>Transferencias a fideicomisos de instituciones públicas financieras</t>
  </si>
  <si>
    <t>Otras transferencias a fideicomisos</t>
  </si>
  <si>
    <t>Transferencias por obligación de ley</t>
  </si>
  <si>
    <t>Donativos a instituciones sin fines de lucro</t>
  </si>
  <si>
    <t>Donativos a entidades federativas</t>
  </si>
  <si>
    <t>Donativos a fideicomisos privados</t>
  </si>
  <si>
    <t>Donativos a fideicomisos estatales</t>
  </si>
  <si>
    <t>Donativos internacionales</t>
  </si>
  <si>
    <t>Transferencias para gobiernos extranjeros</t>
  </si>
  <si>
    <t>Transferencias para organismos internacionales</t>
  </si>
  <si>
    <t>Transferencias para el sector privado externo</t>
  </si>
  <si>
    <t>1000 SERVICIOS PERSONALES</t>
  </si>
  <si>
    <t>1100 REMUNERACIONES AL PERSONAL DE CARACTER PERMANENTE</t>
  </si>
  <si>
    <t>Dietas</t>
  </si>
  <si>
    <t>Haberes</t>
  </si>
  <si>
    <t>Sueldos base al personal permanente</t>
  </si>
  <si>
    <t>Remuneraciones por adscripción laboral en el extranjero</t>
  </si>
  <si>
    <t>1200 REMUNERACIONES AL PERSONAL DE CARACTER TRANSITORIO</t>
  </si>
  <si>
    <t>Honorarios asimilables a salarios</t>
  </si>
  <si>
    <t>Sueldos base al personal eventual</t>
  </si>
  <si>
    <t>Retribuciones por servicios de carácter social</t>
  </si>
  <si>
    <t>Retribución a los representantes de los trabajadores y de los patrones en la Junta de Conciliación y Arbitraje</t>
  </si>
  <si>
    <t>1300 REMUNERACIONES ADICIONALES Y ESPECIALES</t>
  </si>
  <si>
    <t>Primas por años de servicios efectivos prestados</t>
  </si>
  <si>
    <t>Primas de vacaciones, dominical y gratificación de fin de año</t>
  </si>
  <si>
    <t>Horas extraordinarias</t>
  </si>
  <si>
    <t>Compensaciones</t>
  </si>
  <si>
    <t>Sobrehaberes</t>
  </si>
  <si>
    <t>Asignaciones de técnico, de mando, por comisión, de vuelo y de técnico especial</t>
  </si>
  <si>
    <t>Honorarios especiales</t>
  </si>
  <si>
    <t>Participaciones por vigilancia en el cumplimiento de las leyes y custodia de valores</t>
  </si>
  <si>
    <t>1400 SEGURIDAD SOCIAL</t>
  </si>
  <si>
    <t>Aportaciones de seguridad social</t>
  </si>
  <si>
    <t>Aportaciones a fondos de vivienda</t>
  </si>
  <si>
    <t>Aportaciones al sistema para el retiro</t>
  </si>
  <si>
    <t>Aportaciones para seguros</t>
  </si>
  <si>
    <t>Cuotas para el fondo de ahorro y fondo de trabajo</t>
  </si>
  <si>
    <t>Indemnizaciones</t>
  </si>
  <si>
    <t>Prestaciones y haberes de retiro</t>
  </si>
  <si>
    <t>Prestaciones contractuales</t>
  </si>
  <si>
    <t>Apoyos a la capacitación de los servidores públicos</t>
  </si>
  <si>
    <t>Otras prestaciones sociales y económicas</t>
  </si>
  <si>
    <t>1600 PREVISIONES</t>
  </si>
  <si>
    <t>Previsiones de carácter laboral, económica y de seguridad social</t>
  </si>
  <si>
    <t>Estímulos</t>
  </si>
  <si>
    <t>Recompensas</t>
  </si>
  <si>
    <t>2000 MATERIALES Y SUMINISTROS</t>
  </si>
  <si>
    <t>Materiales, útiles y equipos menores de oficina</t>
  </si>
  <si>
    <t>Materiales y útiles de impresión y reproducción</t>
  </si>
  <si>
    <t>Material estadístico y geográfico</t>
  </si>
  <si>
    <t>Materiales, útiles y equipos menores de tecnologías de la información y comunicaciones</t>
  </si>
  <si>
    <t>Material impreso e información digital</t>
  </si>
  <si>
    <t>Material de limpieza</t>
  </si>
  <si>
    <t>Materiales y útiles de enseñanza</t>
  </si>
  <si>
    <t>Materiales para el registro e identificación de bienes y personas</t>
  </si>
  <si>
    <t>2200 ALIMENTOS Y UTENSILIOS</t>
  </si>
  <si>
    <t>Productos alimenticios para personas</t>
  </si>
  <si>
    <t>Productos alimenticios para animales</t>
  </si>
  <si>
    <t>Utensilios para el servicio de alimentación</t>
  </si>
  <si>
    <t>Productos alimenticios, agropecuarios y forestales adquiridos como materia prima</t>
  </si>
  <si>
    <t>Insumos textiles adquiridos como materia prima</t>
  </si>
  <si>
    <t>Productos de papel, cartón e impresos adquiridos como materia prima</t>
  </si>
  <si>
    <t>Combustibles, lubricantes, aditivos, carbón y sus derivados adquiridos como materia prima</t>
  </si>
  <si>
    <t>Productos químicos, farmacéuticos y de laboratorio adquiridos como materia prima</t>
  </si>
  <si>
    <t>Productos metálicos y a base de minerales no metálicos adquiridos como materia prima</t>
  </si>
  <si>
    <t>Productos de cuero, piel, plástico y hule adquiridos como materia prima</t>
  </si>
  <si>
    <t>Mercancías adquiridas para su comercialización</t>
  </si>
  <si>
    <t>Otros productos adquiridos como materia prima</t>
  </si>
  <si>
    <t>Productos minerales no metálicos</t>
  </si>
  <si>
    <t>Cemento y productos de concreto</t>
  </si>
  <si>
    <t>Cal, yeso y productos de yeso</t>
  </si>
  <si>
    <t>Madera y productos de madera</t>
  </si>
  <si>
    <t>Vidrio y productos de vidrio</t>
  </si>
  <si>
    <t>Material eléctrico y electrónico</t>
  </si>
  <si>
    <t>Artículos metálicos para la construcción</t>
  </si>
  <si>
    <t>Materiales complementarios</t>
  </si>
  <si>
    <t>Otros materiales y artículos de construcción y reparación</t>
  </si>
  <si>
    <t>Productos químicos básicos</t>
  </si>
  <si>
    <t>Fertilizantes, pesticidas y otros agroquímicos</t>
  </si>
  <si>
    <t>Medicinas y productos farmacéuticos</t>
  </si>
  <si>
    <t>Materiales, accesorios y suministros médicos</t>
  </si>
  <si>
    <t>Materiales, accesorios y suministros de laboratorio</t>
  </si>
  <si>
    <t>Fibras sintéticas, hules, plásticos y derivados</t>
  </si>
  <si>
    <t>Otros productos químicos</t>
  </si>
  <si>
    <t>2600 COMBUSTIBLES, LUBRICANTES Y ADITIVOS</t>
  </si>
  <si>
    <t>Combustibles, lubricantes y aditivos</t>
  </si>
  <si>
    <t>Carbón y sus derivados</t>
  </si>
  <si>
    <t>Vestuario y uniformes</t>
  </si>
  <si>
    <t>Prendas de seguridad y protección personal</t>
  </si>
  <si>
    <t>Artículos deportivos</t>
  </si>
  <si>
    <t>Productos textiles</t>
  </si>
  <si>
    <t>Blancos y otros productos textiles, excepto prendas de vestir</t>
  </si>
  <si>
    <t>2800 MATERIALES Y SUMINISTROS PARA SEGURIDAD</t>
  </si>
  <si>
    <t>Sustancias y materiales explosivos</t>
  </si>
  <si>
    <t>Materiales de seguridad pública</t>
  </si>
  <si>
    <t>Prendas de protección para seguridad pública y nacional</t>
  </si>
  <si>
    <t>2900 HERRAMIENTAS, REFACCIONES Y ACCESORIOS MENORES</t>
  </si>
  <si>
    <t>Herramientas menores</t>
  </si>
  <si>
    <t>Refacciones y accesorios menores de edificios</t>
  </si>
  <si>
    <t>Refacciones y accesorios menores de mobiliario y equipo de administración, educacional y recreativo</t>
  </si>
  <si>
    <t>Refacciones y accesorios menores de equipo de cómputo y tecnologías de la información</t>
  </si>
  <si>
    <t>Refacciones y accesorios menores de equipo e instrumental médico y de laboratorio</t>
  </si>
  <si>
    <t>Refacciones y accesorios menores de equipo de transporte</t>
  </si>
  <si>
    <t>Refacciones y accesorios menores de equipo de defensa y seguridad</t>
  </si>
  <si>
    <t>Refacciones y accesorios menores de maquinaria y otros equipos</t>
  </si>
  <si>
    <t>Refacciones y accesorios menores otros bienes muebles</t>
  </si>
  <si>
    <t>3000 SERVICIOS GENERALES</t>
  </si>
  <si>
    <t>Energía eléctrica</t>
  </si>
  <si>
    <t>Gas</t>
  </si>
  <si>
    <t>Agua</t>
  </si>
  <si>
    <t>Telefonía tradicional</t>
  </si>
  <si>
    <t>Telefonía celular</t>
  </si>
  <si>
    <t>Servicios de telecomunicaciones y satélites</t>
  </si>
  <si>
    <t>Servicios de acceso de Internet, redes y procesamiento de información</t>
  </si>
  <si>
    <t>Servicios postales y telegráficos</t>
  </si>
  <si>
    <t>Servicios integrales y otros servicios</t>
  </si>
  <si>
    <t>3200 SERVICIOS DE ARRENDAMIENTO</t>
  </si>
  <si>
    <t>Arrendamiento de terrenos</t>
  </si>
  <si>
    <t>Arrendamiento de edificios</t>
  </si>
  <si>
    <t>Arrendamiento de mobiliario y equipo de administración, educacional y recreativo</t>
  </si>
  <si>
    <t>Arrendamiento de equipo e instrumental médico y de laboratorio</t>
  </si>
  <si>
    <t>Arrendamiento de equipo de transporte</t>
  </si>
  <si>
    <t>Arrendamiento de maquinaria, otros equipos y herramientas</t>
  </si>
  <si>
    <t>Arrendamiento de activos intangibles</t>
  </si>
  <si>
    <t>Arrendamiento financiero</t>
  </si>
  <si>
    <t>Otros arrendamientos</t>
  </si>
  <si>
    <t>Servicios legales, de contabilidad, auditoría y relacionados</t>
  </si>
  <si>
    <t>Servicios de diseño, arquitectura, ingeniería y actividades relacionadas</t>
  </si>
  <si>
    <t>Servicios de consultoría administrativa, procesos, técnica y en tecnologías de la información</t>
  </si>
  <si>
    <t xml:space="preserve">Servicios de capacitación </t>
  </si>
  <si>
    <t>Servicios de investigación científica y desarrollo</t>
  </si>
  <si>
    <t>Servicios de apoyo administrativo, traducción, fotocopiado e impresión</t>
  </si>
  <si>
    <t>Servicios de protección y seguridad</t>
  </si>
  <si>
    <t>Servicios de vigilancia</t>
  </si>
  <si>
    <t>Servicios profesionales, científicos y técnicos integrales</t>
  </si>
  <si>
    <t>3400 SERVICIOS FINANCIEROS, BANCARIOS Y COMERCIALES</t>
  </si>
  <si>
    <t>Servicios financieros y bancarios</t>
  </si>
  <si>
    <t>Servicios de cobranza, investigación crediticia y similar</t>
  </si>
  <si>
    <t>Servicios de recaudación, traslado y custodia de valores</t>
  </si>
  <si>
    <t>Seguros de responsabilidad patrimonial y fianzas</t>
  </si>
  <si>
    <t>Seguro de bienes patrimoniales</t>
  </si>
  <si>
    <t>Almacenaje, envase y embalaje</t>
  </si>
  <si>
    <t>Fletes y maniobras</t>
  </si>
  <si>
    <t>Comisiones por ventas</t>
  </si>
  <si>
    <t>Servicios financieros, bancarios y comerciales integrales</t>
  </si>
  <si>
    <t>Conservación y mantenimiento menor de inmuebles</t>
  </si>
  <si>
    <t>Instalación, reparación y mantenimiento de mobiliario y equipo de administración, educacional y recreativo</t>
  </si>
  <si>
    <t>Instalación, reparación y mantenimiento de equipo de cómputo y tecnología de la información</t>
  </si>
  <si>
    <t>Instalación, reparación y mantenimiento de equipo e instrumental médico y de laboratorio</t>
  </si>
  <si>
    <t>Reparación y mantenimiento de equipo de transporte</t>
  </si>
  <si>
    <t>Reparación y mantenimiento de equipo de defensa y seguridad</t>
  </si>
  <si>
    <t>Instalación, reparación y mantenimiento de maquinaria, otros equipos y herramienta</t>
  </si>
  <si>
    <t>Servicios de limpieza y manejo de desechos</t>
  </si>
  <si>
    <t>Servicios de jardinería y fumigación</t>
  </si>
  <si>
    <t>Difusión por radio, televisión y otros medios de mensajes sobre programas y actividades gubernamentales</t>
  </si>
  <si>
    <t>Difusión por radio, televisión y otros medios de mensajes comerciales para promover la venta de bienes o servicios</t>
  </si>
  <si>
    <t>Servicios de creatividad, preproducción y producción de publicidad, excepto Internet</t>
  </si>
  <si>
    <t>Servicios de revelado de fotografías</t>
  </si>
  <si>
    <t>Servicios de la industria fílmica, del sonido y del video</t>
  </si>
  <si>
    <t>Servicio de creación y difusión de contenido exclusivamente a través de Internet</t>
  </si>
  <si>
    <t>Otros servicios de información</t>
  </si>
  <si>
    <t>Pasajes aéreos</t>
  </si>
  <si>
    <t>Pasajes terrestres</t>
  </si>
  <si>
    <t>Pasajes marítimos, lacustres y fluviales</t>
  </si>
  <si>
    <t>Autotransporte</t>
  </si>
  <si>
    <t>Viáticos en el país</t>
  </si>
  <si>
    <t>Viáticos en el extranjero</t>
  </si>
  <si>
    <t>Gastos de instalación y traslado de menaje</t>
  </si>
  <si>
    <t>Servicios integrales de traslado y viáticos</t>
  </si>
  <si>
    <t>Otros servicios de traslado y hospedaje</t>
  </si>
  <si>
    <t>3800 SERVICIOS OFICIALES</t>
  </si>
  <si>
    <t>Gastos de ceremonial</t>
  </si>
  <si>
    <t>Gastos de orden social y cultural</t>
  </si>
  <si>
    <t>Congresos y convenciones</t>
  </si>
  <si>
    <t>Exposiciones</t>
  </si>
  <si>
    <t>Gastos de representación</t>
  </si>
  <si>
    <t>3900 OTROS SERVICIOS GENERALES</t>
  </si>
  <si>
    <t>Servicios funerarios y de cementerios</t>
  </si>
  <si>
    <t>Impuestos y derechos</t>
  </si>
  <si>
    <t>Impuestos y derechos de importación</t>
  </si>
  <si>
    <t>Sentencias y resoluciones por autoridad competente</t>
  </si>
  <si>
    <t>Penas, multas, accesorios y actualizaciones</t>
  </si>
  <si>
    <t>Otros gastos por responsabilidades</t>
  </si>
  <si>
    <t>Utilidades</t>
  </si>
  <si>
    <t>Impuesto sobre nóminas y otros que se deriven de una relación laboral</t>
  </si>
  <si>
    <t>Otros servicios generales</t>
  </si>
  <si>
    <t>4000 TRANSFERENCIAS, ASIGNACIONES, SUBSIDIOS Y OTRAS AYUDAS</t>
  </si>
  <si>
    <t>4100 TRANSFERENCIAS INTERNAS Y ASIGNACIONES AL SECTOR PÚBLICO</t>
  </si>
  <si>
    <t>4200 TRANSFERENCIAS AL RESTO DEL SECTOR PÚBLICO</t>
  </si>
  <si>
    <t>4300 SUBSIDIOS Y SUBVENCIONES</t>
  </si>
  <si>
    <t>4400 AYUDAS SOCIALES</t>
  </si>
  <si>
    <t>4500 PENSIONES Y JUBILACIONES</t>
  </si>
  <si>
    <t>4700 TRANSFERENCIAS A LA SEGURIDAD SOCIAL</t>
  </si>
  <si>
    <t>4800 DONATIVOS</t>
  </si>
  <si>
    <t>4900 TRANSFERENCIAS AL EXTERIOR</t>
  </si>
  <si>
    <t>5000 BIENES MUEBLES, INMUEBLES E INTANGIBLES</t>
  </si>
  <si>
    <t>Muebles de oficina y estantería</t>
  </si>
  <si>
    <t>Muebles, excepto de oficina y estantería</t>
  </si>
  <si>
    <t>Bienes artísticos, culturales y científicos</t>
  </si>
  <si>
    <t>Objetos de valor</t>
  </si>
  <si>
    <t>Equipo de cómputo y de tecnologías de la información</t>
  </si>
  <si>
    <t>Otros mobiliarios y equipos de administración</t>
  </si>
  <si>
    <t>5200 MOBILIARIO Y EQUIPO EDUCACIONAL Y RECREATIVO</t>
  </si>
  <si>
    <t>Equipos y aparatos audiovisuales</t>
  </si>
  <si>
    <t>Aparatos deportivos</t>
  </si>
  <si>
    <t>Cámaras fotográficas y de video</t>
  </si>
  <si>
    <t>Otro mobiliario y equipo educacional y recreativo</t>
  </si>
  <si>
    <t>Equipo médico y de laboratorio</t>
  </si>
  <si>
    <t>Instrumental médico y de laboratorio</t>
  </si>
  <si>
    <t>Vehículos y equipo terrestre</t>
  </si>
  <si>
    <t>Carrocerías y remolques</t>
  </si>
  <si>
    <t>Equipo aeroespacial</t>
  </si>
  <si>
    <t>Equipo ferroviario</t>
  </si>
  <si>
    <t>Embarcaciones</t>
  </si>
  <si>
    <t>Otros equipos de transporte</t>
  </si>
  <si>
    <t>5500 EQUIPO DE DEFENSA Y SEGURIDAD</t>
  </si>
  <si>
    <t>Equipo de defensa y seguridad</t>
  </si>
  <si>
    <t>5600 MAQUINARIA, OTROS EQUIPOS Y HERRAMIENTAS</t>
  </si>
  <si>
    <t>Maquinaria y equipo agropecuario</t>
  </si>
  <si>
    <t>Maquinaria y equipo industrial</t>
  </si>
  <si>
    <t>Maquinaria y equipo de construcción</t>
  </si>
  <si>
    <t>Sistemas de aire acondicionado, calefacción y de refrigeración industrial y comercial</t>
  </si>
  <si>
    <t>Equipo de comunicación y telecomunicación</t>
  </si>
  <si>
    <t>Equipos de generación eléctrica, aparatos y accesorios eléctricos</t>
  </si>
  <si>
    <t>Herramientas y máquinas-herramienta</t>
  </si>
  <si>
    <t>Otros equipos</t>
  </si>
  <si>
    <t>Bovinos</t>
  </si>
  <si>
    <t>Porcinos</t>
  </si>
  <si>
    <t>Aves</t>
  </si>
  <si>
    <t>Ovinos y caprinos</t>
  </si>
  <si>
    <t>Peces y acuicultura</t>
  </si>
  <si>
    <t>Equinos</t>
  </si>
  <si>
    <t>Especies menores y de zoológico</t>
  </si>
  <si>
    <t>Árboles y plantas</t>
  </si>
  <si>
    <t>Otros activos biológicos</t>
  </si>
  <si>
    <t>5800 BIENES INMUEBLES</t>
  </si>
  <si>
    <t>Terrenos</t>
  </si>
  <si>
    <t>Viviendas</t>
  </si>
  <si>
    <t>Edificios no residenciales</t>
  </si>
  <si>
    <t>Otros bienes inmuebles</t>
  </si>
  <si>
    <t>5900 ACTIVOS INTANGIBLES</t>
  </si>
  <si>
    <t>Software</t>
  </si>
  <si>
    <t>Patentes</t>
  </si>
  <si>
    <t>Marcas</t>
  </si>
  <si>
    <t>Derechos</t>
  </si>
  <si>
    <t>Concesiones</t>
  </si>
  <si>
    <t>Franquicias</t>
  </si>
  <si>
    <t>Licencias informáticas e intelectuales</t>
  </si>
  <si>
    <t>Licencias industriales, comerciales y otras</t>
  </si>
  <si>
    <t>Otros activos intangibles</t>
  </si>
  <si>
    <t>6100 OBRA PÚBLICA EN BIENES DE DOMINIO PÚBLICO</t>
  </si>
  <si>
    <t>Edificación habitacional</t>
  </si>
  <si>
    <t>Edificación no habitacional</t>
  </si>
  <si>
    <t>Construcción de obras para el abastecimiento de agua, petróleo, gas, electricidad y telecomunicaciones</t>
  </si>
  <si>
    <t>División de terrenos y construcción de obras de urbanización</t>
  </si>
  <si>
    <t>Construcción de vías de comunicación</t>
  </si>
  <si>
    <t>Otras construcciones de ingeniería civil u obra pesada</t>
  </si>
  <si>
    <t>Instalaciones y equipamiento en construcciones</t>
  </si>
  <si>
    <t>Trabajos de acabados en edificaciones y otros trabajos especializados</t>
  </si>
  <si>
    <t>6200 OBRA PÚBLICA EN BIENES PROPIOS</t>
  </si>
  <si>
    <t>6300 PROYECTOS PRODUCTIVOS Y ACCIONES DE FOMENTO</t>
  </si>
  <si>
    <t>Estudios, formulación y evaluación de proyectos productivos no incluidos en conceptos anteriores de este capítulo</t>
  </si>
  <si>
    <t>Ejecución de proyectos productivos no incluidos en conceptos anteriores de este capítulo</t>
  </si>
  <si>
    <t>7000 INVERSIONES FINANCIERAS Y OTRAS PROVISIONES</t>
  </si>
  <si>
    <t>7100 INVERSIONES PARA EL FOMENTO DE ACTIVIDADES PRODUCTIVAS</t>
  </si>
  <si>
    <t>Créditos otorgados por entidades federativas y municipios al sector social y privado para el fomento de actividades productivas</t>
  </si>
  <si>
    <t>Créditos otorgados por las entidades federativas a municipios para el fomento de actividades productivas</t>
  </si>
  <si>
    <t>7200 ACCIONES Y PARTICIPACIONES DE CAPITAL</t>
  </si>
  <si>
    <t>Acciones y participaciones de capital en entidades paraestatales no empresariales y no financieras con fines de política económica</t>
  </si>
  <si>
    <t>Acciones y participaciones de capital en entidades paraestatales empresariales y no financieras con fines de política económica</t>
  </si>
  <si>
    <t>Acciones y participaciones de capital en instituciones paraestatales públicas financieras con fines de política económica</t>
  </si>
  <si>
    <t>Acciones y participaciones de capital en el sector privado con fines de política económica</t>
  </si>
  <si>
    <t>Acciones y participaciones de capital en organismos internacionales con fines de política económica</t>
  </si>
  <si>
    <t>Acciones y participaciones de capital en el sector externo con fines de política económica</t>
  </si>
  <si>
    <t>Acciones y participaciones de capital en el sector público con fines de gestión de liquidez</t>
  </si>
  <si>
    <t>Acciones y participaciones de capital en el sector privado con fines de gestión de liquidez</t>
  </si>
  <si>
    <t>Acciones y participaciones de capital en el sector externo con fines de gestión de liquidez</t>
  </si>
  <si>
    <t>Bonos</t>
  </si>
  <si>
    <t>Valores representativos de deuda adquiridos con fines de política económica</t>
  </si>
  <si>
    <t>Valores representativos de deuda adquiridos con fines de gestión de liquidez</t>
  </si>
  <si>
    <t>Obligaciones negociables adquiridas con fines de política económica</t>
  </si>
  <si>
    <t>Obligaciones negociables adquiridas con fines de gestión de liquidez</t>
  </si>
  <si>
    <t>Otros valores</t>
  </si>
  <si>
    <t>Concesión de préstamos a entidades paraestatales no empresariales y no financieras con fines de política económica</t>
  </si>
  <si>
    <t>Concesión de préstamos a entidades paraestatales empresariales y no financieras con fines de política económica</t>
  </si>
  <si>
    <t>Concesión de préstamos a instituciones paraestatales públicas financieras con fines de política económica</t>
  </si>
  <si>
    <t>Concesión de préstamos a entidades federativas y municipios con fines de política económica</t>
  </si>
  <si>
    <t>Concesión de préstamos al sector privado con fines de política económica</t>
  </si>
  <si>
    <t>Concesión de préstamos al sector externo con fines de política económica</t>
  </si>
  <si>
    <t>Concesión de préstamos al sector público con fines de gestión de liquidez</t>
  </si>
  <si>
    <t>Concesión de préstamos al sector privado con fines de gestión de liquidez</t>
  </si>
  <si>
    <t>Concesión de préstamos al sector externo con fines de gestión de liquidez</t>
  </si>
  <si>
    <t>Inversiones en fideicomisos del Poder Ejecutivo</t>
  </si>
  <si>
    <t>Inversiones en fideicomisos del Poder Legislativo</t>
  </si>
  <si>
    <t>Inversiones en fideicomisos del Poder Judicial</t>
  </si>
  <si>
    <t>Inversiones en fideicomisos públicos no empresariales y no financieros</t>
  </si>
  <si>
    <t>Inversiones en fideicomisos públicos empresariales y no financieros</t>
  </si>
  <si>
    <t>Inversiones en fideicomisos públicos financieros</t>
  </si>
  <si>
    <t>Inversiones en fideicomisos de entidades federativas</t>
  </si>
  <si>
    <t>Inversiones en fideicomisos de municipios</t>
  </si>
  <si>
    <t>Otras inversiones en fideicomisos</t>
  </si>
  <si>
    <t>7600 OTRAS INVERSIONES FINANCIERAS</t>
  </si>
  <si>
    <t>Depósitos a largo plazo en moneda nacional</t>
  </si>
  <si>
    <t>Depósitos a largo plazo en moneda extranjera</t>
  </si>
  <si>
    <t>7900 PROVISIONES PARA CONTINGENCIAS Y OTRAS EROGACIONES ESPECIALES</t>
  </si>
  <si>
    <t>Contingencias por fenómenos naturales</t>
  </si>
  <si>
    <t>Contingencias socioeconómicas</t>
  </si>
  <si>
    <t>Otras erogaciones especiales</t>
  </si>
  <si>
    <t>8000 PARTICIPACIONES Y APORTACIONES</t>
  </si>
  <si>
    <t>8100 PARTICIPACIONES</t>
  </si>
  <si>
    <t>Fondo general de participaciones</t>
  </si>
  <si>
    <t>Fondo de fomento municipal</t>
  </si>
  <si>
    <t>Participaciones de las entidades federativas a los municipios</t>
  </si>
  <si>
    <t>Otros conceptos participables de la Federación a entidades federativas</t>
  </si>
  <si>
    <t>Otros conceptos participables de la Federación a municipios</t>
  </si>
  <si>
    <t>Convenios de colaboración administrativa</t>
  </si>
  <si>
    <t>8300 APORTACIONES</t>
  </si>
  <si>
    <t>Aportaciones de la Federación a las entidades federativas</t>
  </si>
  <si>
    <t>Aportaciones de la Federación a municipios</t>
  </si>
  <si>
    <t>Aportaciones de las entidades federativas a los municipios</t>
  </si>
  <si>
    <t>Aportaciones previstas en leyes y decretos al sistema de protección social</t>
  </si>
  <si>
    <t>Aportaciones previstas en leyes y decretos compensatorias a entidades federativas y municipios</t>
  </si>
  <si>
    <t>8500 CONVENIOS</t>
  </si>
  <si>
    <t>Convenios de reasignación</t>
  </si>
  <si>
    <t>Convenios de descentralización</t>
  </si>
  <si>
    <t>Otros convenios</t>
  </si>
  <si>
    <t>9000 DEUDA PÚBLICA</t>
  </si>
  <si>
    <t>Amortización de la deuda interna con instituciones de crédito</t>
  </si>
  <si>
    <t>Amortización de la deuda interna por emisión de títulos y valores</t>
  </si>
  <si>
    <t>Amortización de arrendamientos financieros nacionales</t>
  </si>
  <si>
    <t>Amortización de la deuda externa con instituciones de crédito</t>
  </si>
  <si>
    <t>Amortización de deuda externa con organismos financieros internacionales</t>
  </si>
  <si>
    <t>Amortización de la deuda bilateral</t>
  </si>
  <si>
    <t>Amortización de la deuda externa por emisión de títulos y valores</t>
  </si>
  <si>
    <t>Amortización de arrendamientos financieros internacionales</t>
  </si>
  <si>
    <t>9200 INTERESES DE LA DEUDA PÚBLICA</t>
  </si>
  <si>
    <t>Intereses de la deuda interna con instituciones de crédito</t>
  </si>
  <si>
    <t>Intereses derivados de la colocación de títulos y valores</t>
  </si>
  <si>
    <t>Intereses por arrendamientos financieros nacionales</t>
  </si>
  <si>
    <t>Intereses de la deuda externa con instituciones de crédito</t>
  </si>
  <si>
    <t>Intereses de la deuda con organismos financieros Internacionales</t>
  </si>
  <si>
    <t>Intereses de la deuda bilateral</t>
  </si>
  <si>
    <t>Intereses derivados de la colocación de títulos y valores en el exterior</t>
  </si>
  <si>
    <t>Intereses por arrendamientos financieros internacionales</t>
  </si>
  <si>
    <t>9300 COMISIONES DE LA DEUDA PÚBLICA</t>
  </si>
  <si>
    <t>Comisiones de la deuda pública interna</t>
  </si>
  <si>
    <t>Comisiones de la deuda pública externa</t>
  </si>
  <si>
    <t>9400 GASTOS DE LA DEUDA PÚBLICA</t>
  </si>
  <si>
    <t>Gastos de la deuda pública interna</t>
  </si>
  <si>
    <t>Gastos de la deuda pública externa</t>
  </si>
  <si>
    <t>9500 COSTO POR COBERTURAS</t>
  </si>
  <si>
    <t>Costos por coberturas</t>
  </si>
  <si>
    <t>9600 APOYOS FINANCIEROS</t>
  </si>
  <si>
    <t>Apoyos a intermediarios financieros</t>
  </si>
  <si>
    <t>Apoyos a ahorradores y deudores del Sistema Financiero Nacional</t>
  </si>
  <si>
    <t>9900 ADEUDOS DE EJERCICIOS FISCALES ANTERIORES (ADEFAS)</t>
  </si>
  <si>
    <t>ADEFAS</t>
  </si>
  <si>
    <t xml:space="preserve">MONTOS PARA PROCEDIMIENTOS DE 
ADJUDICACIÓN DE OBRA PÚBLICA, ADQUISICIONES, ARRENDAMIENTOS Y PRESTACIÓN DE SERVICIOS </t>
  </si>
  <si>
    <t>NOMBRE DEL FIDEICOMISO</t>
  </si>
  <si>
    <t>No. DE CONTRATO</t>
  </si>
  <si>
    <t>SALDO</t>
  </si>
  <si>
    <t>MONTO A TRANSFERIR EN 2020</t>
  </si>
  <si>
    <t>ANEXO 1</t>
  </si>
  <si>
    <t>PRIORIDADES DE GASTO</t>
  </si>
  <si>
    <t>02 Secretaría General de Gobierno</t>
  </si>
  <si>
    <t>Gobernabilidad Democrática</t>
  </si>
  <si>
    <t>Seguridad y Certeza Jurídica</t>
  </si>
  <si>
    <t>Programa Estatal de Protección Integral de los Derechos de Niñas, Niños y Adolescentes</t>
  </si>
  <si>
    <t>Conservación del Patrimonio Documental del Estado</t>
  </si>
  <si>
    <t>Fondo de Aportaciones para la Seguridad Pública (FASP)</t>
  </si>
  <si>
    <t>Fortalecimiento del Sistema de Seguridad Pública</t>
  </si>
  <si>
    <t>07 Secretaría de Educación</t>
  </si>
  <si>
    <t>Coordinación y Gestión Educativa de Educación Media Superior, Técnica y Superior en el Estado</t>
  </si>
  <si>
    <t>Fondo de Aportaciones para la Nómina Educativa y Gasto Operativo (FONE)</t>
  </si>
  <si>
    <t>Programa de Educación Básica</t>
  </si>
  <si>
    <t>Fondo de Aportaciones Múltiples (FAM)</t>
  </si>
  <si>
    <t>08 Secretaría de Cultura</t>
  </si>
  <si>
    <t>Convenios Culturales</t>
  </si>
  <si>
    <t>Programa de Fomento Cultural y Cívico</t>
  </si>
  <si>
    <t>Programa de Apoyos a la Cultura</t>
  </si>
  <si>
    <t>09 Secretaría de Salud</t>
  </si>
  <si>
    <t>Servicios  de  Salud, Previsión y Atención Médica</t>
  </si>
  <si>
    <t>Programa sobre Resolución de Conflictos Suscitados entre los Usuarios de los Servicios Médicos y los Prestadores de dichos Servicios</t>
  </si>
  <si>
    <t>10 Secretaría de Desarrollo Social y Humano</t>
  </si>
  <si>
    <t>Soluciones</t>
  </si>
  <si>
    <t>Aprende</t>
  </si>
  <si>
    <t>Crece</t>
  </si>
  <si>
    <t>Fondo de Aportaciones para la Infraestructura Social Estatal (FISE)</t>
  </si>
  <si>
    <t>12 Secretaría de Desarrollo  Económico</t>
  </si>
  <si>
    <t>13 Secretaría de Desarrollo Rural</t>
  </si>
  <si>
    <t>Programa Agrícola</t>
  </si>
  <si>
    <t>Programa de Desarrollo Pecuario</t>
  </si>
  <si>
    <t>14 Secretaría de Pesca y Acuacultura</t>
  </si>
  <si>
    <t>Aprovechamiento Sustentable de la Pesca</t>
  </si>
  <si>
    <t>Programa de Protección, Conservación y Vigilancia de la Biodiversidad</t>
  </si>
  <si>
    <t>16 Secretaría de Desarrollo Urbano,Obras Públicas e Infraestuctura</t>
  </si>
  <si>
    <t>Fondo de Aportaciones para el Fortalecimiento de las Entidades Federativas (FAFEF)</t>
  </si>
  <si>
    <t>Fondo para Entidades Federativas y Municipios Productores de Hidrocarburos</t>
  </si>
  <si>
    <t>17 Secretaría de Turismo</t>
  </si>
  <si>
    <t>Promoción Turística</t>
  </si>
  <si>
    <t>18 Secretaría de Trabajo y Previsión Social</t>
  </si>
  <si>
    <t>Programa de Apoyo al Empleo (PAE)</t>
  </si>
  <si>
    <t>19 Secretaría de Seguridad Pública</t>
  </si>
  <si>
    <t>Prevención del Delito y Combate a la Delincuencia</t>
  </si>
  <si>
    <t>Reinserción a la Sociedad de la Población Interna y Liberada de los Centros Penitenciarios y Centro de Internamiento para Adolescentes del Estado</t>
  </si>
  <si>
    <t>20 Secretaría de Protección Civil</t>
  </si>
  <si>
    <t>Fortalecimiento a la Prevención de Desastres Naturales y Protección Civil</t>
  </si>
  <si>
    <t>22 Fiscalía General del Estado de Campeche</t>
  </si>
  <si>
    <t>28 Organismos Públicos Descentralizados</t>
  </si>
  <si>
    <t>Programa de Atención a Familia y Comunidad</t>
  </si>
  <si>
    <t>Seguro Popular</t>
  </si>
  <si>
    <t>Programa de Educación Media Superior, Superior y de Posgrado</t>
  </si>
  <si>
    <t>Educación Media Superior Tecnológica</t>
  </si>
  <si>
    <t>Capacitación para y en el Trabajo</t>
  </si>
  <si>
    <t>Educación Superior Tecnológica en el Estado de Campeche</t>
  </si>
  <si>
    <t>FAETA Educación Tecnológica</t>
  </si>
  <si>
    <t>Programa de Ciencia, Tecnología e Innovación</t>
  </si>
  <si>
    <t>FAM Asistencia Social</t>
  </si>
  <si>
    <t>Programa de Atención e Integración a la Sociedad de las Personas con Discapacidad</t>
  </si>
  <si>
    <t>Desarrollo del Deporte</t>
  </si>
  <si>
    <t>Igualdad de Género</t>
  </si>
  <si>
    <t>Atención Medica de Segundo Nivel</t>
  </si>
  <si>
    <t>Programa de Salud Mental</t>
  </si>
  <si>
    <t>Fondo de Aportaciones para los Servicios de Salud (FASSA)</t>
  </si>
  <si>
    <t>Programa de Prevención y Atención a las Adicciones</t>
  </si>
  <si>
    <t>Programa para el Fortalecimiento, la Organización y el Desarrollo Social</t>
  </si>
  <si>
    <t>Desarrollo y Gestión de los Sistemas de información Estatal y Catastral</t>
  </si>
  <si>
    <t>Acceso a la Justicia</t>
  </si>
  <si>
    <t>Programa de Impulso a la Juventud</t>
  </si>
  <si>
    <t>Agua Potable, Drenaje y Tratamiento</t>
  </si>
  <si>
    <t>Jubilados y pensionados del Estado de Campeche</t>
  </si>
  <si>
    <t>29 Fideicomisos Públicos</t>
  </si>
  <si>
    <t>Programa de Concurrencia con las Entidades Federativas</t>
  </si>
  <si>
    <t>Programa Estatal de Inclusión Financiera BANCAMPECHE</t>
  </si>
  <si>
    <t>Programa de Fondo de Fomento Agropecuario del Estado de Campeche</t>
  </si>
  <si>
    <t>FIDUCIARIO</t>
  </si>
  <si>
    <t>NAFIN</t>
  </si>
  <si>
    <t>BANCA INVEX</t>
  </si>
  <si>
    <t>Fideicomiso Fondo Campeche</t>
  </si>
  <si>
    <t>Fondo Estatal Emprendedor</t>
  </si>
  <si>
    <t>FIDEICOMISO DE INVERSION DEL 2% SOBRE NOMINAS DEL ESTADO DE CAMPECHE</t>
  </si>
  <si>
    <t>FONDO ESTATAL DE FOMENTO INDUSTRIAL DEL ESTADO DE CAMPECHE (FEFICAM)</t>
  </si>
  <si>
    <t>FONDO DE FOMENTO AGROPECUARIO DEL ESTADO DE CAMPECHE</t>
  </si>
  <si>
    <t>BANORTE</t>
  </si>
  <si>
    <t>SALDO PATRIMONIAL DE LOS FIDEICOMISOS PÚBLICOS DEL ESTADO</t>
  </si>
  <si>
    <t xml:space="preserve">   FONDO DE APORTACIONES PARA LA INFRAESTRUCTURA SOCIAL  (FAIS)</t>
  </si>
  <si>
    <t xml:space="preserve">   FONDO DE APORTACIONES PARA EL FORTALECIMIENTO DE LOS MUNICIPIOS  Y DE LAS DEMARCACIONES TERRITORIALES DEL D.F. (FORTAMUN)</t>
  </si>
  <si>
    <t xml:space="preserve">   FONDO DE APORTACIONES PARA EL FORTALECIMIENTO DE LAS ENTIDADES FEDERATIVAS (FAFEF)</t>
  </si>
  <si>
    <t xml:space="preserve">   FONDO DE APORTACIONES PARA LA SEGURIDAD PÚBLICA DE LOS ESTADOS Y DEL D.F (FASP)</t>
  </si>
  <si>
    <t xml:space="preserve">     9111   Amortización de la deuda interna con instituciones de crédito</t>
  </si>
  <si>
    <t xml:space="preserve">     9211   Intereses de la deuda interna con instituciones de crédito</t>
  </si>
  <si>
    <t xml:space="preserve">     9221   Intereses derivados de la colocación de títulos y valores (Bonos cupón cero)</t>
  </si>
  <si>
    <t>DESTINO</t>
  </si>
  <si>
    <t>NETO INICIO 2020</t>
  </si>
  <si>
    <t>NETO FINAL 2020</t>
  </si>
  <si>
    <t>PODER EJECUTIVO DEL ESTADO DE CAMPECHE</t>
  </si>
  <si>
    <t>CONSTRUCCION DEL MERCADO ALONSO FELIPE ANDRADE, OBRAS COMPLEMENTARIAS VINCULADAS AL MEGADRENAJE, APORTACION AL CONVENIO APAZU, INFRAESTRUCTURA EDUCATIVA UAC (EDIFICIO DE LA FACULTAD QUIMICO BIOLOGICAS)</t>
  </si>
  <si>
    <t>REESTRUCTURACION DE CREDITOS</t>
  </si>
  <si>
    <t>PAVIMENTACION DE CALLES EN EL MUNICIPIO DE CAMPECHE</t>
  </si>
  <si>
    <t>INGRESOS ORDINARIOS                   APICAM</t>
  </si>
  <si>
    <t>INGRESOS CORRESPONDIENTES A LAS TARIFAS DE INFRAESTRUCTURA PORTUARIA</t>
  </si>
  <si>
    <t>INFRAESTRUCTURA PORTUARIA PARA AMPLIAR EL PUERTO DE SEYBAPLAYA Y DE ISLA DEL CARMEN</t>
  </si>
  <si>
    <t>INUNDACION FLUVIAL EN PALIZADA, AÑO 2011</t>
  </si>
  <si>
    <t>LLUVIA SEVERA EN EL MUNICIPIO DE PALIZADA</t>
  </si>
  <si>
    <t>LLUVIA SEVERA EN LOS MUNICIPIOS DE CALAKMUL, CANDELARIA Y CARMEN, AÑO 2012</t>
  </si>
  <si>
    <t>LLUVIA SEVERA EN EL MUNICIPIO DEL CARMEN, AÑO 2014</t>
  </si>
  <si>
    <t>FONDO DE APOYO PARA LA INFRAESTRUCTURA Y SEGURIDAD</t>
  </si>
  <si>
    <t>DEUDA DIRECTA Y EMISIONES BURSÁTILES-BONOS CUPÓN CERO</t>
  </si>
  <si>
    <t xml:space="preserve">   01 Justicia Social para el Bienestar</t>
  </si>
  <si>
    <t xml:space="preserve">   02 Crecimiento Económico Inclusivo</t>
  </si>
  <si>
    <t xml:space="preserve">   03  Desarrollo Responsable y Sostenible</t>
  </si>
  <si>
    <t xml:space="preserve">   04 Gobernabilidad y Protección Ciudadana</t>
  </si>
  <si>
    <t xml:space="preserve">   05 Gobierno Honesto y con Resultados</t>
  </si>
  <si>
    <t>Comisión Local de Búsqueda de Personas del Estado de Campeche</t>
  </si>
  <si>
    <t xml:space="preserve">          Nueva Creación</t>
  </si>
  <si>
    <t xml:space="preserve">          Asociaciones Políticas Estatales</t>
  </si>
  <si>
    <t>Secretaria Ejecutiva del Sistema Anticorrupcion</t>
  </si>
  <si>
    <t>(PECDA) PROGRAMA DE ESTIMULO A LA CREACIÓN Y DESARROLLO ARTISTICO</t>
  </si>
  <si>
    <t>SECRETARIA EJECUTIVA DEL SISTEMA ANTICORRUPCIÓN</t>
  </si>
  <si>
    <t>CONV.DE COORD.PARA CREACION,OPERACIÓN Y APOYO FINANCIERO(UTECAM)</t>
  </si>
  <si>
    <t>CONV.DE COORD.PARA CREACION,OPERACIÓN Y APOYO FINANCIERO(UTECAN)</t>
  </si>
  <si>
    <t>CONV.DE COORD.PARA CREACION,OPERACIÓN Y APOYO FINANCIERO (UTECALAKMUL)</t>
  </si>
  <si>
    <t xml:space="preserve">          ESTATAL (SEDESYH, SDR Y CODESVI)</t>
  </si>
  <si>
    <t xml:space="preserve">        INFRAESTRUCTURA EDUCATIVA BÁSICA, MEDIA SUPERIOR Y SUPERIOR (INIFECC Y SEDUC)</t>
  </si>
  <si>
    <t xml:space="preserve">   COMISIÓN LOCAL DE BÚSQUEDA DE PERSONAS DEL ESTADO DE CAMPECHE</t>
  </si>
  <si>
    <t>JUSTICIA SOCIAL PARA EL BIENESTAR</t>
  </si>
  <si>
    <t>CRECIMIENTO ECONÓMICO INCLUSIVO</t>
  </si>
  <si>
    <t>DESARROLLO RESPONSABLE Y SOSTENIBLE</t>
  </si>
  <si>
    <t>GOBERNABILIDAD Y PROTECCION CIUDADANA</t>
  </si>
  <si>
    <t>GOBIERNO HONESTO Y CON RESULTADOS</t>
  </si>
  <si>
    <t>Impartir Justicia</t>
  </si>
  <si>
    <t xml:space="preserve">   FONDO PARA ENTIDADES FEDERATIVAS Y MUNICIPIOS PRODUCTORES DE   HIDROCARBUROS</t>
  </si>
  <si>
    <t xml:space="preserve">   FONDO DE APORTACIONES PARA LA EDUCACIÓN TECNOLÓGICA Y DE ADULTOS (FAETA)</t>
  </si>
  <si>
    <t xml:space="preserve"> TRIBUNAL DE CONCILIACIÓN Y ARBITRAJE DEL ESTADO DE CAMPECHE A NIVEL DE CAPÍTULO, CONCEPTO Y PARTIDA GENÉRICA</t>
  </si>
  <si>
    <t>113 Sueldos base al personal permanente</t>
  </si>
  <si>
    <t>132 Primas de vacaciones, dominical y gratificación de fin de año</t>
  </si>
  <si>
    <t>134 Compensaciones</t>
  </si>
  <si>
    <t>141 Aportaciones de seguridad social</t>
  </si>
  <si>
    <t>142 Aportaciones a fondos de vivienda</t>
  </si>
  <si>
    <t>3100 SERVICIOS BÁSICOS</t>
  </si>
  <si>
    <t>311 Energía eléctrica</t>
  </si>
  <si>
    <t>3600 SERVICIOS DE COMUNICACIÓN SOCIAL Y PUBLICIDAD</t>
  </si>
  <si>
    <t>361 Difusión por radio, televisión y otros medios de mensajes sobre programas y actividades gubernamentales</t>
  </si>
  <si>
    <t>398 Impuesto sobre nóminas y otros que se deriven de una relación laboral</t>
  </si>
  <si>
    <t>Fortalecimiento de Espacios Comunitarios</t>
  </si>
  <si>
    <t>Asistencia Privada</t>
  </si>
  <si>
    <t>Desarrollo y Fortalecimiento con identidad de los Pueblos y Comunidades Indígenas</t>
  </si>
  <si>
    <t>Programa del Emprendimiento y Desarrollo sostenible e inclusivo de las MIPYMES</t>
  </si>
  <si>
    <t>Programa para el Fortalecimiento de la Capacidad Productiva del Estado con enfoque de sostenibilidad</t>
  </si>
  <si>
    <t>Programa de Competitividad con enfoque de sostenibilidad</t>
  </si>
  <si>
    <t>Fondo de Desastres Naturales</t>
  </si>
  <si>
    <t>Programa Estatal de Becas</t>
  </si>
  <si>
    <t>Programa de Atención Integral al Adulto Mayor</t>
  </si>
  <si>
    <t>Programa para el Desarrollo de Empresas en el Estado</t>
  </si>
  <si>
    <t>Sanidad e Inocuidad Agroalimentaria</t>
  </si>
  <si>
    <t xml:space="preserve"> ORGANISMOS DESCENTRALIZADOS E INSTITUTOS EDUCATIVOS AUTÓNOMOS</t>
  </si>
  <si>
    <t>Sría. Medio Ambiente Biodiversidad y Cambio Climático</t>
  </si>
  <si>
    <t>SECRETARÍA DE MEDIO AMBIENTE BIODIVERSIDAD Y CAMBIO CLIMÁTICO</t>
  </si>
  <si>
    <t>Secretaría de Medio Ambiente Biodiversidad y Cambio Climático</t>
  </si>
  <si>
    <t xml:space="preserve">A N E X O  14 </t>
  </si>
  <si>
    <t xml:space="preserve">      Asociación Mexicana Ayuda Niños con Cancer</t>
  </si>
  <si>
    <t xml:space="preserve">      Juntos por Campeche A.C.</t>
  </si>
  <si>
    <t xml:space="preserve">      Asociación Fe, Amor y Esperanza I.A.P.</t>
  </si>
  <si>
    <t xml:space="preserve">      Vida y Familia de Campeche A.C.</t>
  </si>
  <si>
    <r>
      <rPr>
        <b/>
        <sz val="12"/>
        <color theme="1"/>
        <rFont val="Arial"/>
        <family val="2"/>
      </rPr>
      <t>LIBRE
DISPOSICIÓN
NO</t>
    </r>
    <r>
      <rPr>
        <b/>
        <sz val="11"/>
        <color theme="1"/>
        <rFont val="Arial"/>
        <family val="2"/>
      </rPr>
      <t xml:space="preserve">   </t>
    </r>
    <r>
      <rPr>
        <b/>
        <sz val="18"/>
        <color theme="1"/>
        <rFont val="Arial"/>
        <family val="2"/>
      </rPr>
      <t>*</t>
    </r>
    <r>
      <rPr>
        <b/>
        <sz val="11"/>
        <color theme="1"/>
        <rFont val="Arial"/>
        <family val="2"/>
      </rPr>
      <t xml:space="preserve">
</t>
    </r>
    <r>
      <rPr>
        <b/>
        <sz val="12"/>
        <color theme="1"/>
        <rFont val="Arial"/>
        <family val="2"/>
      </rPr>
      <t>ETIQUETADO</t>
    </r>
  </si>
  <si>
    <r>
      <rPr>
        <sz val="16"/>
        <rFont val="Arial"/>
        <family val="2"/>
      </rPr>
      <t>*</t>
    </r>
    <r>
      <rPr>
        <sz val="11"/>
        <rFont val="Arial"/>
        <family val="2"/>
      </rPr>
      <t xml:space="preserve"> Los recursos correspondientes al rubro Libre Disposición - No Etiquetados, podrán ser cambiados de su fuente de financiamiento, de conformidad con el marco juridico aplicable y la disponibilidad financiera y/o flujo de efectivo del Estado.</t>
    </r>
  </si>
  <si>
    <t>Secretaría General de  Gobierno</t>
  </si>
  <si>
    <t>Instituto Estatal del Transporte del Estado de Campeche</t>
  </si>
  <si>
    <t>Consejo Estatal de Seguridad Pública del Estado de Campeche</t>
  </si>
  <si>
    <t xml:space="preserve">   SECRETARÍA GENERAL DE GOBIERNO</t>
  </si>
  <si>
    <t>FIDEICOMISO DE INVERSIÓN DEL IMPUESTO DEL 2% SOBRE NÓMINAS</t>
  </si>
  <si>
    <t xml:space="preserve">RECURSOS FISCALES Y  PARTICIPACIONES A MUNICIPIOS </t>
  </si>
  <si>
    <t xml:space="preserve">Participaciones  </t>
  </si>
  <si>
    <t xml:space="preserve">Otros Recursos participables </t>
  </si>
  <si>
    <t xml:space="preserve">Aportaciones a Municipios </t>
  </si>
  <si>
    <t>Apoyo a Juntas, Comisarías y Agencias</t>
  </si>
  <si>
    <t xml:space="preserve">Fortalecimiento para Infraestructura Municipal </t>
  </si>
  <si>
    <t>Remuneración al cuerpo Policíaco y otros conceptos</t>
  </si>
  <si>
    <t xml:space="preserve">RECURSOS FISCALES Y  PARTICIPACIONES PREVISTOS A DISTRIBUIR POR MUNICIPIOS </t>
  </si>
  <si>
    <t xml:space="preserve">     Por distribuir </t>
  </si>
  <si>
    <t xml:space="preserve">RECURSOS  FEDERALES A MUNICIPIOS  </t>
  </si>
  <si>
    <t xml:space="preserve">Fondo de Aportaciones de Infraestructura Social Municipal </t>
  </si>
  <si>
    <t>Fondo de Aportaciones para el Fortalecimiento de los Municipios y de las Demarcaciones Territoriales del Distrito Federal</t>
  </si>
  <si>
    <t xml:space="preserve">RECURSOS  FEDERALES PREVISTOS A DISTRIBUIR POR MUNICIPIOS </t>
  </si>
  <si>
    <t>PROGRAMA DE AGUA POTABLE, DRENAJE Y TRATAMIENTOS</t>
  </si>
  <si>
    <t>A N E X O 3 A</t>
  </si>
  <si>
    <t>A N E X O 3 B</t>
  </si>
  <si>
    <t>NO ETIQUETADO O DE LIBRE DISPOSICIÓN</t>
  </si>
  <si>
    <t>ORGANISMOS DESCENTRALIZADOS E INSTITUTOS EDUCATIVOS AUTÓNOMOS</t>
  </si>
  <si>
    <t>Obras Públicas</t>
  </si>
  <si>
    <t xml:space="preserve">De </t>
  </si>
  <si>
    <t xml:space="preserve">Hasta  </t>
  </si>
  <si>
    <t>*Los montos señalados en el cuadro no incluyen el impuesto al valor agregado (IVA)</t>
  </si>
  <si>
    <t>Donativos a Instituciones sin fines de lucro</t>
  </si>
  <si>
    <t>ESTADO</t>
  </si>
  <si>
    <t>FEDERACIÓN</t>
  </si>
  <si>
    <t>RAMO 28/ INGRESOS LOCALES</t>
  </si>
  <si>
    <t>CONSTRUCCION NUEVO PUENTE  LA UNIDAD, CIUDAD DEL CARMEN. CAMPECHE</t>
  </si>
  <si>
    <t>CONSTRUCCION DEL  PUENTE VEHICULAR AV. GOBERNADORES, REMODELACION DEL TRAMO JUSTO SIERRA - RESURGIMIENTO, UNIDAD DEPORTIVA EN CIUDAD DEL CARMEN, PARQUE MOCH COHUO.</t>
  </si>
  <si>
    <t>NETO INICIO 2019</t>
  </si>
  <si>
    <t>NETO FINAL 2019</t>
  </si>
  <si>
    <t>CONSTRUCCION DEL PUENTE VEHICULAR AV. GOBERNADORES, REMODELACION DEL TRAMO JUSTO SIERRA - RESURGIMIENTO, UNIDAD DEPORTIVA EN CIUDAD DEL CARMEN, PARQUE MOCH COHUO.</t>
  </si>
  <si>
    <r>
      <rPr>
        <b/>
        <sz val="9"/>
        <rFont val="Arial"/>
        <family val="2"/>
      </rPr>
      <t>NOTA :</t>
    </r>
    <r>
      <rPr>
        <sz val="9"/>
        <rFont val="Arial"/>
        <family val="2"/>
      </rPr>
      <t xml:space="preserve">  RECURSOS FEDERALES ESTIMADOS QUE RECIBE DIRECTAMENTE O NO  LA SECRETARIA, Y EN SU CASO SON TRANSFERIDOS A LOS EJECUTORES DEL GASTO DURANTE EL EJERCICIO 2020, ESTIMADOS CONFORME A LOS PARIPASSUS QUE SE SUSCRIBAN.</t>
    </r>
  </si>
  <si>
    <t>CONVENIO DE CONCURRENCIA CON LA SADER</t>
  </si>
  <si>
    <t>ENTIDADES PARAESTATALES Y FIDEICOMISOS NO EMPRESARIALES Y NO 
FINANCIEROS</t>
  </si>
  <si>
    <t xml:space="preserve">          Partido MORENA</t>
  </si>
  <si>
    <t xml:space="preserve">         Partido  Acción Nacional</t>
  </si>
  <si>
    <t>ORGANOS AUTÓNOMOS</t>
  </si>
  <si>
    <t>ÓRGANO EJECUTIVO MUNICIPAL</t>
  </si>
  <si>
    <t xml:space="preserve">       RECURSOS FEDERALES ESTIMADOS EN EL PRESUPUESTO QUE  RECIBE DIRECTAMENTE LA SECRETARIA Y QUE TRANSFIERE AL  EJECUTOR DEL GASTO.</t>
  </si>
  <si>
    <t>CLASIFICACIÓN POR OBJETO DEL GASTO DEL RECURSO ESTATAL A LAS ENTIDADES A NIVEL DE CAPÍTULO, CONCEPTO Y PARTIDA GENÉRICA</t>
  </si>
  <si>
    <t>1500 OTRAS PRESTACIONES SOCIALES Y ECONÓMICAS</t>
  </si>
  <si>
    <t>1700 PAGO DE ESTÍMULOS A SERVIDORES PÚBLICOS</t>
  </si>
  <si>
    <t>*UNIVERSIDAD AUTÓNOMA DEL CARMEN</t>
  </si>
  <si>
    <t>2100 MATERIALES DE ADMINISTRACIÓN, EMISIÓN DE DOCUMENTOS Y ARTÍCULOS OFICIALES</t>
  </si>
  <si>
    <t>2300 MATERIAS PRIMAS Y MATERIALES DE PRODUCCIÓN Y COMERCIALIZACIÓN</t>
  </si>
  <si>
    <t>2400 MATERIALES Y ARTÍCULOS DE CONSTRUCCIÓN Y DE REPARACIÓN</t>
  </si>
  <si>
    <t>2500 PRODUCTOS QUÍMICOS, FARMACÉUTICOS Y DE LABORATORIO</t>
  </si>
  <si>
    <t>2700 VESTUARIO, BLANCOS, PRENDAS DE PROTECCIÓN Y ARTÍCULOS DEPORTIVOS</t>
  </si>
  <si>
    <t>3300 SERVICIOS PROFESIONALES, CIENTÍFICOS, TÉCNICOS Y OTROS SERVICIOS</t>
  </si>
  <si>
    <t>3500 SERVICIOS DE INSTALACION, REPARACIÓN, MANTENIMIENTO Y CONSERVACIÓN</t>
  </si>
  <si>
    <t>3700 SERVICIOS DE TRASLADO Y VIÁTICOS</t>
  </si>
  <si>
    <t>4600 TRANSFERENCIAS A FIDEICOMISOS, MANDATOS Y OTROS ANÁLOGOS</t>
  </si>
  <si>
    <t>5100 MOBILIARIO Y EQUIPO DE ADMINISTRACIÓN</t>
  </si>
  <si>
    <t>5300 EQUIPO E INSTRUMENTAL MÉDICO Y DE LABORATORIO</t>
  </si>
  <si>
    <t>5400 VEHÍCULOS Y EQUIPO DE TRANSPORTE</t>
  </si>
  <si>
    <t>5700 ACTIVOS BIOLÓGICOS</t>
  </si>
  <si>
    <t>6000 INVERSIÓN PÚBLICA</t>
  </si>
  <si>
    <t>7300 COMPRA DE TÍTULOS Y VALORES</t>
  </si>
  <si>
    <t>7400 CONCESIÓN DE PRÉSTAMOS</t>
  </si>
  <si>
    <t>7500 INVERSIONES EN FIDEICOMISOS, MANDATOS Y OTROS ANÁLOGOS</t>
  </si>
  <si>
    <t>9100 AMORTIZACIÓN DE LA DEUDA PÚBLICA</t>
  </si>
  <si>
    <t>*  LA UNIVERSIDAD AUTÓNOMA DEL CARMEN PROPORCIONÓ LA INFORMACIÓN  A NIVEL CAPÍTULO</t>
  </si>
  <si>
    <t>15 Secretaría de Medio Ambiente, Biodiversidad y Cambio Climático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</si>
</sst>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* #,##0.00_);_(* \(#,##0.00\);_(* &quot;-&quot;??_);_(@_)"/>
    <numFmt numFmtId="165" formatCode="_-[$€-2]* #,##0.00_-;\-[$€-2]* #,##0.00_-;_-[$€-2]* &quot;-&quot;??_-"/>
    <numFmt numFmtId="166" formatCode="#,##0.0"/>
    <numFmt numFmtId="167" formatCode="0.000"/>
    <numFmt numFmtId="168" formatCode="0.0000"/>
    <numFmt numFmtId="169" formatCode="_-* #,##0_-;\-* #,##0_-;_-* &quot;-&quot;??_-;_-@_-"/>
    <numFmt numFmtId="170" formatCode="#,##0.0000"/>
    <numFmt numFmtId="171" formatCode="#,##0_ ;\-#,##0\ "/>
  </numFmts>
  <fonts count="8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sz val="11"/>
      <name val="Times New Roman"/>
      <family val="1"/>
    </font>
    <font>
      <sz val="10"/>
      <name val="Tahoma"/>
      <family val="2"/>
    </font>
    <font>
      <b/>
      <sz val="11"/>
      <name val="Tahoma"/>
      <family val="2"/>
    </font>
    <font>
      <sz val="12"/>
      <name val="Tahoma"/>
      <family val="2"/>
    </font>
    <font>
      <b/>
      <sz val="10"/>
      <name val="Tahoma"/>
      <family val="2"/>
    </font>
    <font>
      <sz val="8"/>
      <name val="Tahoma"/>
      <family val="2"/>
    </font>
    <font>
      <sz val="11"/>
      <name val="Tahoma"/>
      <family val="2"/>
    </font>
    <font>
      <b/>
      <sz val="8"/>
      <name val="Tahoma"/>
      <family val="2"/>
    </font>
    <font>
      <b/>
      <sz val="10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8"/>
      <color indexed="12"/>
      <name val="Tahoma"/>
      <family val="2"/>
    </font>
    <font>
      <b/>
      <sz val="12"/>
      <name val="Tahoma"/>
      <family val="2"/>
    </font>
    <font>
      <b/>
      <sz val="10.5"/>
      <name val="Tahoma"/>
      <family val="2"/>
    </font>
    <font>
      <b/>
      <sz val="8"/>
      <name val="Times New Roman"/>
      <family val="1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i/>
      <sz val="10"/>
      <name val="Arial"/>
      <family val="2"/>
    </font>
    <font>
      <b/>
      <sz val="16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b/>
      <sz val="12"/>
      <color rgb="FF000000"/>
      <name val="Arial"/>
      <family val="2"/>
    </font>
    <font>
      <b/>
      <sz val="14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b/>
      <sz val="8"/>
      <color rgb="FF000000"/>
      <name val="Arial"/>
      <family val="2"/>
    </font>
    <font>
      <b/>
      <sz val="9"/>
      <color rgb="FF000000"/>
      <name val="Arial"/>
      <family val="2"/>
    </font>
    <font>
      <b/>
      <u/>
      <sz val="11"/>
      <color rgb="FF000000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22"/>
      <name val="Arial"/>
      <family val="2"/>
    </font>
    <font>
      <b/>
      <sz val="18"/>
      <name val="Arial"/>
      <family val="2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u/>
      <sz val="10"/>
      <color rgb="FF000000"/>
      <name val="Arial"/>
      <family val="2"/>
    </font>
    <font>
      <b/>
      <sz val="13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sz val="10"/>
      <color theme="1"/>
      <name val="Arial"/>
      <family val="2"/>
    </font>
    <font>
      <sz val="13"/>
      <name val="Arial"/>
      <family val="2"/>
    </font>
    <font>
      <sz val="12"/>
      <name val="Calibri"/>
      <family val="2"/>
      <scheme val="minor"/>
    </font>
    <font>
      <i/>
      <sz val="12"/>
      <name val="Calibri"/>
      <family val="2"/>
      <scheme val="minor"/>
    </font>
    <font>
      <b/>
      <sz val="10"/>
      <color indexed="9"/>
      <name val="Arial"/>
      <family val="2"/>
    </font>
    <font>
      <u/>
      <sz val="10"/>
      <name val="Arial"/>
      <family val="2"/>
    </font>
    <font>
      <b/>
      <u/>
      <sz val="10"/>
      <name val="Arial"/>
      <family val="2"/>
    </font>
    <font>
      <i/>
      <sz val="10"/>
      <color theme="1" tint="0.34998626667073579"/>
      <name val="Arial"/>
      <family val="2"/>
    </font>
    <font>
      <b/>
      <u/>
      <sz val="11"/>
      <name val="Arial"/>
      <family val="2"/>
    </font>
    <font>
      <b/>
      <sz val="18"/>
      <color theme="1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b/>
      <sz val="10.5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10"/>
      <color theme="1" tint="0.14999847407452621"/>
      <name val="Arial"/>
      <family val="2"/>
    </font>
    <font>
      <sz val="9"/>
      <color theme="1" tint="4.9989318521683403E-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69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8"/>
      </left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8"/>
      </left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22"/>
      </left>
      <right style="thin">
        <color indexed="22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thin">
        <color indexed="22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2"/>
      </right>
      <top/>
      <bottom style="double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</borders>
  <cellStyleXfs count="42">
    <xf numFmtId="0" fontId="0" fillId="0" borderId="0"/>
    <xf numFmtId="165" fontId="10" fillId="0" borderId="0" applyFont="0" applyFill="0" applyBorder="0" applyAlignment="0" applyProtection="0"/>
    <xf numFmtId="164" fontId="14" fillId="0" borderId="0" applyFont="0" applyFill="0" applyBorder="0" applyAlignment="0" applyProtection="0"/>
    <xf numFmtId="43" fontId="10" fillId="0" borderId="0" applyFont="0" applyFill="0" applyBorder="0" applyAlignment="0" applyProtection="0"/>
    <xf numFmtId="164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0" fontId="14" fillId="0" borderId="0"/>
    <xf numFmtId="0" fontId="14" fillId="0" borderId="0"/>
    <xf numFmtId="0" fontId="10" fillId="0" borderId="0"/>
    <xf numFmtId="0" fontId="14" fillId="0" borderId="0"/>
    <xf numFmtId="0" fontId="10" fillId="0" borderId="0"/>
    <xf numFmtId="0" fontId="14" fillId="0" borderId="0"/>
    <xf numFmtId="0" fontId="1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0" fontId="14" fillId="0" borderId="0"/>
    <xf numFmtId="164" fontId="10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0" fontId="9" fillId="0" borderId="0"/>
    <xf numFmtId="0" fontId="8" fillId="0" borderId="0"/>
    <xf numFmtId="43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7" fillId="0" borderId="0"/>
    <xf numFmtId="44" fontId="10" fillId="0" borderId="0" applyFont="0" applyFill="0" applyBorder="0" applyAlignment="0" applyProtection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1210">
    <xf numFmtId="0" fontId="0" fillId="0" borderId="0" xfId="0"/>
    <xf numFmtId="4" fontId="16" fillId="0" borderId="0" xfId="0" applyNumberFormat="1" applyFont="1" applyBorder="1" applyAlignment="1">
      <alignment horizontal="center"/>
    </xf>
    <xf numFmtId="0" fontId="14" fillId="0" borderId="0" xfId="20" applyFont="1" applyBorder="1"/>
    <xf numFmtId="0" fontId="19" fillId="0" borderId="0" xfId="20" applyFont="1" applyBorder="1"/>
    <xf numFmtId="0" fontId="17" fillId="0" borderId="0" xfId="20" applyFont="1" applyBorder="1"/>
    <xf numFmtId="0" fontId="15" fillId="0" borderId="0" xfId="20" applyFont="1" applyBorder="1"/>
    <xf numFmtId="167" fontId="0" fillId="0" borderId="0" xfId="0" applyNumberFormat="1"/>
    <xf numFmtId="2" fontId="0" fillId="0" borderId="0" xfId="0" applyNumberFormat="1"/>
    <xf numFmtId="0" fontId="24" fillId="0" borderId="4" xfId="20" applyFont="1" applyBorder="1" applyAlignment="1">
      <alignment horizontal="left" vertical="center"/>
    </xf>
    <xf numFmtId="0" fontId="24" fillId="0" borderId="0" xfId="20" applyFont="1" applyBorder="1" applyAlignment="1">
      <alignment vertical="center"/>
    </xf>
    <xf numFmtId="4" fontId="24" fillId="0" borderId="5" xfId="20" applyNumberFormat="1" applyFont="1" applyBorder="1" applyAlignment="1">
      <alignment horizontal="center" vertical="center"/>
    </xf>
    <xf numFmtId="0" fontId="25" fillId="0" borderId="4" xfId="20" applyFont="1" applyBorder="1" applyAlignment="1">
      <alignment horizontal="center" vertical="center"/>
    </xf>
    <xf numFmtId="0" fontId="25" fillId="0" borderId="0" xfId="20" applyFont="1" applyBorder="1" applyAlignment="1">
      <alignment vertical="center"/>
    </xf>
    <xf numFmtId="4" fontId="25" fillId="0" borderId="5" xfId="20" applyNumberFormat="1" applyFont="1" applyBorder="1" applyAlignment="1">
      <alignment horizontal="center" vertical="center"/>
    </xf>
    <xf numFmtId="0" fontId="24" fillId="0" borderId="4" xfId="20" applyFont="1" applyBorder="1" applyAlignment="1">
      <alignment vertical="center"/>
    </xf>
    <xf numFmtId="0" fontId="25" fillId="0" borderId="4" xfId="20" applyFont="1" applyBorder="1" applyAlignment="1">
      <alignment vertical="center"/>
    </xf>
    <xf numFmtId="0" fontId="24" fillId="2" borderId="4" xfId="20" applyFont="1" applyFill="1" applyBorder="1" applyAlignment="1">
      <alignment horizontal="centerContinuous" vertical="center"/>
    </xf>
    <xf numFmtId="0" fontId="24" fillId="2" borderId="0" xfId="20" applyFont="1" applyFill="1" applyBorder="1" applyAlignment="1">
      <alignment horizontal="centerContinuous" vertical="center"/>
    </xf>
    <xf numFmtId="0" fontId="25" fillId="0" borderId="6" xfId="20" applyFont="1" applyBorder="1" applyAlignment="1">
      <alignment vertical="center"/>
    </xf>
    <xf numFmtId="0" fontId="25" fillId="0" borderId="7" xfId="20" applyFont="1" applyBorder="1" applyAlignment="1">
      <alignment vertical="center"/>
    </xf>
    <xf numFmtId="0" fontId="24" fillId="0" borderId="7" xfId="20" applyFont="1" applyBorder="1" applyAlignment="1">
      <alignment horizontal="right" vertical="center"/>
    </xf>
    <xf numFmtId="4" fontId="25" fillId="0" borderId="8" xfId="20" applyNumberFormat="1" applyFont="1" applyBorder="1" applyAlignment="1">
      <alignment horizontal="center" vertical="center"/>
    </xf>
    <xf numFmtId="0" fontId="25" fillId="0" borderId="9" xfId="20" applyFont="1" applyBorder="1" applyAlignment="1">
      <alignment vertical="center"/>
    </xf>
    <xf numFmtId="0" fontId="24" fillId="0" borderId="9" xfId="20" applyFont="1" applyBorder="1" applyAlignment="1">
      <alignment horizontal="right" vertical="center"/>
    </xf>
    <xf numFmtId="4" fontId="25" fillId="0" borderId="9" xfId="20" applyNumberFormat="1" applyFont="1" applyBorder="1" applyAlignment="1">
      <alignment horizontal="center" vertical="center"/>
    </xf>
    <xf numFmtId="0" fontId="25" fillId="0" borderId="1" xfId="20" applyFont="1" applyBorder="1" applyAlignment="1">
      <alignment vertical="center"/>
    </xf>
    <xf numFmtId="0" fontId="25" fillId="0" borderId="2" xfId="20" applyFont="1" applyBorder="1" applyAlignment="1">
      <alignment vertical="center"/>
    </xf>
    <xf numFmtId="0" fontId="24" fillId="0" borderId="2" xfId="20" applyFont="1" applyBorder="1" applyAlignment="1">
      <alignment horizontal="right" vertical="center"/>
    </xf>
    <xf numFmtId="4" fontId="25" fillId="0" borderId="10" xfId="20" applyNumberFormat="1" applyFont="1" applyBorder="1" applyAlignment="1">
      <alignment horizontal="center" vertical="center"/>
    </xf>
    <xf numFmtId="0" fontId="24" fillId="0" borderId="0" xfId="20" applyFont="1" applyBorder="1" applyAlignment="1">
      <alignment horizontal="right" vertical="center"/>
    </xf>
    <xf numFmtId="0" fontId="24" fillId="0" borderId="6" xfId="20" applyFont="1" applyBorder="1" applyAlignment="1">
      <alignment vertical="center"/>
    </xf>
    <xf numFmtId="0" fontId="25" fillId="0" borderId="8" xfId="20" applyFont="1" applyBorder="1" applyAlignment="1">
      <alignment horizontal="center" vertical="center"/>
    </xf>
    <xf numFmtId="0" fontId="25" fillId="0" borderId="0" xfId="20" applyFont="1" applyBorder="1" applyAlignment="1">
      <alignment horizontal="center" vertical="center"/>
    </xf>
    <xf numFmtId="0" fontId="25" fillId="0" borderId="0" xfId="0" applyFont="1"/>
    <xf numFmtId="0" fontId="28" fillId="0" borderId="0" xfId="20" applyFont="1" applyFill="1" applyBorder="1" applyAlignment="1">
      <alignment horizontal="left" vertical="center"/>
    </xf>
    <xf numFmtId="3" fontId="28" fillId="0" borderId="0" xfId="20" applyNumberFormat="1" applyFont="1" applyFill="1" applyBorder="1" applyAlignment="1">
      <alignment horizontal="centerContinuous" vertical="center"/>
    </xf>
    <xf numFmtId="0" fontId="25" fillId="0" borderId="1" xfId="20" applyFont="1" applyBorder="1" applyAlignment="1">
      <alignment horizontal="center" vertical="center"/>
    </xf>
    <xf numFmtId="0" fontId="24" fillId="0" borderId="9" xfId="0" applyFont="1" applyFill="1" applyBorder="1"/>
    <xf numFmtId="0" fontId="24" fillId="0" borderId="9" xfId="0" applyFont="1" applyFill="1" applyBorder="1" applyAlignment="1">
      <alignment vertical="center"/>
    </xf>
    <xf numFmtId="0" fontId="24" fillId="0" borderId="7" xfId="0" applyFont="1" applyFill="1" applyBorder="1" applyAlignment="1">
      <alignment vertical="center"/>
    </xf>
    <xf numFmtId="4" fontId="24" fillId="0" borderId="7" xfId="0" applyNumberFormat="1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/>
    </xf>
    <xf numFmtId="0" fontId="24" fillId="0" borderId="16" xfId="0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vertical="center"/>
    </xf>
    <xf numFmtId="4" fontId="24" fillId="0" borderId="22" xfId="0" applyNumberFormat="1" applyFont="1" applyFill="1" applyBorder="1" applyAlignment="1">
      <alignment horizontal="center" vertical="center"/>
    </xf>
    <xf numFmtId="4" fontId="24" fillId="0" borderId="11" xfId="0" applyNumberFormat="1" applyFont="1" applyFill="1" applyBorder="1" applyAlignment="1">
      <alignment horizontal="center" vertical="center"/>
    </xf>
    <xf numFmtId="0" fontId="25" fillId="0" borderId="4" xfId="0" applyFont="1" applyBorder="1" applyAlignment="1">
      <alignment horizontal="center"/>
    </xf>
    <xf numFmtId="0" fontId="24" fillId="0" borderId="18" xfId="0" applyFont="1" applyBorder="1" applyAlignment="1">
      <alignment horizontal="center" vertical="center"/>
    </xf>
    <xf numFmtId="0" fontId="25" fillId="0" borderId="0" xfId="0" applyFont="1" applyBorder="1" applyAlignment="1">
      <alignment vertical="center"/>
    </xf>
    <xf numFmtId="4" fontId="25" fillId="0" borderId="12" xfId="0" applyNumberFormat="1" applyFont="1" applyBorder="1" applyAlignment="1">
      <alignment horizontal="center" vertical="center"/>
    </xf>
    <xf numFmtId="0" fontId="25" fillId="0" borderId="18" xfId="0" quotePrefix="1" applyFont="1" applyBorder="1" applyAlignment="1">
      <alignment horizontal="center" vertical="center"/>
    </xf>
    <xf numFmtId="0" fontId="25" fillId="0" borderId="0" xfId="0" applyFont="1" applyAlignment="1">
      <alignment vertical="center"/>
    </xf>
    <xf numFmtId="4" fontId="25" fillId="0" borderId="12" xfId="0" applyNumberFormat="1" applyFont="1" applyBorder="1" applyAlignment="1">
      <alignment horizontal="center"/>
    </xf>
    <xf numFmtId="0" fontId="25" fillId="0" borderId="18" xfId="0" applyFont="1" applyBorder="1" applyAlignment="1">
      <alignment horizontal="center" vertical="center"/>
    </xf>
    <xf numFmtId="0" fontId="24" fillId="0" borderId="4" xfId="0" applyFont="1" applyBorder="1" applyAlignment="1">
      <alignment horizontal="center"/>
    </xf>
    <xf numFmtId="0" fontId="25" fillId="0" borderId="6" xfId="0" applyFont="1" applyBorder="1" applyAlignment="1">
      <alignment horizontal="center"/>
    </xf>
    <xf numFmtId="0" fontId="25" fillId="0" borderId="20" xfId="0" applyFont="1" applyBorder="1" applyAlignment="1">
      <alignment horizontal="center" vertical="center"/>
    </xf>
    <xf numFmtId="0" fontId="25" fillId="0" borderId="7" xfId="0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4" fontId="25" fillId="0" borderId="13" xfId="0" applyNumberFormat="1" applyFont="1" applyBorder="1" applyAlignment="1">
      <alignment vertical="center"/>
    </xf>
    <xf numFmtId="0" fontId="25" fillId="0" borderId="2" xfId="0" applyFont="1" applyBorder="1" applyAlignment="1">
      <alignment horizontal="center"/>
    </xf>
    <xf numFmtId="0" fontId="25" fillId="0" borderId="0" xfId="0" applyFont="1" applyBorder="1" applyAlignment="1">
      <alignment horizontal="center" vertical="center"/>
    </xf>
    <xf numFmtId="0" fontId="25" fillId="0" borderId="9" xfId="0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0" fontId="25" fillId="0" borderId="1" xfId="0" applyFont="1" applyBorder="1" applyAlignment="1">
      <alignment horizontal="center"/>
    </xf>
    <xf numFmtId="0" fontId="25" fillId="0" borderId="16" xfId="0" applyFont="1" applyBorder="1" applyAlignment="1">
      <alignment horizontal="center" vertical="center"/>
    </xf>
    <xf numFmtId="0" fontId="25" fillId="0" borderId="2" xfId="0" applyFont="1" applyBorder="1" applyAlignment="1">
      <alignment vertical="center"/>
    </xf>
    <xf numFmtId="4" fontId="25" fillId="0" borderId="22" xfId="0" applyNumberFormat="1" applyFont="1" applyBorder="1" applyAlignment="1">
      <alignment vertical="center"/>
    </xf>
    <xf numFmtId="4" fontId="25" fillId="0" borderId="11" xfId="0" applyNumberFormat="1" applyFont="1" applyBorder="1" applyAlignment="1">
      <alignment vertical="center"/>
    </xf>
    <xf numFmtId="4" fontId="25" fillId="0" borderId="12" xfId="0" applyNumberFormat="1" applyFont="1" applyBorder="1" applyAlignment="1">
      <alignment vertical="center"/>
    </xf>
    <xf numFmtId="0" fontId="25" fillId="0" borderId="0" xfId="0" applyFont="1" applyBorder="1"/>
    <xf numFmtId="3" fontId="31" fillId="0" borderId="24" xfId="0" applyNumberFormat="1" applyFont="1" applyBorder="1" applyAlignment="1">
      <alignment vertical="center"/>
    </xf>
    <xf numFmtId="3" fontId="25" fillId="0" borderId="24" xfId="0" applyNumberFormat="1" applyFont="1" applyFill="1" applyBorder="1" applyAlignment="1">
      <alignment vertical="center"/>
    </xf>
    <xf numFmtId="2" fontId="24" fillId="0" borderId="0" xfId="0" applyNumberFormat="1" applyFont="1"/>
    <xf numFmtId="167" fontId="24" fillId="0" borderId="0" xfId="0" applyNumberFormat="1" applyFont="1"/>
    <xf numFmtId="0" fontId="25" fillId="0" borderId="0" xfId="20" quotePrefix="1" applyFont="1" applyBorder="1" applyAlignment="1">
      <alignment horizontal="left" vertical="center"/>
    </xf>
    <xf numFmtId="3" fontId="28" fillId="0" borderId="24" xfId="0" applyNumberFormat="1" applyFont="1" applyFill="1" applyBorder="1" applyAlignment="1">
      <alignment vertical="center"/>
    </xf>
    <xf numFmtId="3" fontId="28" fillId="2" borderId="24" xfId="0" applyNumberFormat="1" applyFont="1" applyFill="1" applyBorder="1" applyAlignment="1">
      <alignment vertical="center"/>
    </xf>
    <xf numFmtId="4" fontId="28" fillId="0" borderId="24" xfId="0" applyNumberFormat="1" applyFont="1" applyBorder="1" applyAlignment="1">
      <alignment vertical="center"/>
    </xf>
    <xf numFmtId="3" fontId="31" fillId="0" borderId="24" xfId="0" applyNumberFormat="1" applyFont="1" applyFill="1" applyBorder="1" applyAlignment="1">
      <alignment vertical="center"/>
    </xf>
    <xf numFmtId="0" fontId="28" fillId="2" borderId="0" xfId="0" applyFont="1" applyFill="1" applyBorder="1" applyAlignment="1">
      <alignment vertical="center"/>
    </xf>
    <xf numFmtId="0" fontId="28" fillId="2" borderId="19" xfId="0" applyFont="1" applyFill="1" applyBorder="1" applyAlignment="1">
      <alignment horizontal="left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justify" vertical="center"/>
    </xf>
    <xf numFmtId="0" fontId="24" fillId="0" borderId="0" xfId="0" applyFont="1" applyAlignment="1">
      <alignment horizontal="justify"/>
    </xf>
    <xf numFmtId="0" fontId="10" fillId="0" borderId="0" xfId="0" applyFont="1" applyAlignment="1">
      <alignment horizontal="justify"/>
    </xf>
    <xf numFmtId="4" fontId="31" fillId="0" borderId="12" xfId="0" applyNumberFormat="1" applyFont="1" applyBorder="1" applyAlignment="1">
      <alignment horizontal="center"/>
    </xf>
    <xf numFmtId="4" fontId="28" fillId="0" borderId="12" xfId="0" applyNumberFormat="1" applyFont="1" applyBorder="1" applyAlignment="1">
      <alignment horizontal="center"/>
    </xf>
    <xf numFmtId="4" fontId="31" fillId="0" borderId="23" xfId="0" applyNumberFormat="1" applyFont="1" applyBorder="1" applyAlignment="1">
      <alignment vertical="center"/>
    </xf>
    <xf numFmtId="4" fontId="31" fillId="0" borderId="13" xfId="0" applyNumberFormat="1" applyFont="1" applyBorder="1" applyAlignment="1">
      <alignment vertical="center"/>
    </xf>
    <xf numFmtId="0" fontId="10" fillId="0" borderId="0" xfId="20" applyFont="1" applyBorder="1" applyAlignment="1">
      <alignment horizontal="left" vertical="center"/>
    </xf>
    <xf numFmtId="0" fontId="10" fillId="0" borderId="0" xfId="20" applyFont="1" applyBorder="1" applyAlignment="1">
      <alignment vertical="center"/>
    </xf>
    <xf numFmtId="0" fontId="10" fillId="0" borderId="4" xfId="20" applyFont="1" applyBorder="1" applyAlignment="1">
      <alignment vertical="center"/>
    </xf>
    <xf numFmtId="0" fontId="27" fillId="0" borderId="18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0" xfId="0" applyFont="1" applyAlignment="1">
      <alignment horizontal="justify" wrapText="1"/>
    </xf>
    <xf numFmtId="0" fontId="24" fillId="0" borderId="4" xfId="20" applyFont="1" applyBorder="1" applyAlignment="1">
      <alignment horizontal="left" vertical="center" wrapText="1"/>
    </xf>
    <xf numFmtId="0" fontId="19" fillId="0" borderId="0" xfId="20" applyFont="1" applyBorder="1" applyAlignment="1">
      <alignment horizontal="right"/>
    </xf>
    <xf numFmtId="3" fontId="28" fillId="0" borderId="0" xfId="20" applyNumberFormat="1" applyFont="1" applyFill="1" applyBorder="1" applyAlignment="1">
      <alignment horizontal="right" vertical="center"/>
    </xf>
    <xf numFmtId="4" fontId="25" fillId="0" borderId="22" xfId="20" applyNumberFormat="1" applyFont="1" applyBorder="1" applyAlignment="1">
      <alignment horizontal="right" vertical="center"/>
    </xf>
    <xf numFmtId="3" fontId="24" fillId="0" borderId="24" xfId="20" applyNumberFormat="1" applyFont="1" applyBorder="1" applyAlignment="1">
      <alignment horizontal="right" vertical="center"/>
    </xf>
    <xf numFmtId="4" fontId="25" fillId="0" borderId="24" xfId="20" applyNumberFormat="1" applyFont="1" applyBorder="1" applyAlignment="1">
      <alignment horizontal="right" vertical="center"/>
    </xf>
    <xf numFmtId="3" fontId="24" fillId="0" borderId="24" xfId="20" applyNumberFormat="1" applyFont="1" applyFill="1" applyBorder="1" applyAlignment="1">
      <alignment horizontal="right" vertical="center"/>
    </xf>
    <xf numFmtId="4" fontId="24" fillId="0" borderId="24" xfId="20" applyNumberFormat="1" applyFont="1" applyBorder="1" applyAlignment="1">
      <alignment horizontal="right" vertical="center"/>
    </xf>
    <xf numFmtId="4" fontId="24" fillId="0" borderId="23" xfId="20" applyNumberFormat="1" applyFont="1" applyBorder="1" applyAlignment="1">
      <alignment horizontal="right" vertical="center"/>
    </xf>
    <xf numFmtId="4" fontId="24" fillId="0" borderId="9" xfId="20" applyNumberFormat="1" applyFont="1" applyBorder="1" applyAlignment="1">
      <alignment horizontal="right" vertical="center"/>
    </xf>
    <xf numFmtId="4" fontId="24" fillId="0" borderId="22" xfId="20" applyNumberFormat="1" applyFont="1" applyBorder="1" applyAlignment="1">
      <alignment horizontal="right" vertical="center"/>
    </xf>
    <xf numFmtId="4" fontId="25" fillId="0" borderId="23" xfId="20" applyNumberFormat="1" applyFont="1" applyBorder="1" applyAlignment="1">
      <alignment horizontal="right" vertical="center"/>
    </xf>
    <xf numFmtId="4" fontId="25" fillId="0" borderId="0" xfId="20" applyNumberFormat="1" applyFont="1" applyBorder="1" applyAlignment="1">
      <alignment horizontal="right" vertical="center"/>
    </xf>
    <xf numFmtId="0" fontId="14" fillId="0" borderId="0" xfId="20" applyFont="1" applyBorder="1" applyAlignment="1">
      <alignment horizontal="right"/>
    </xf>
    <xf numFmtId="3" fontId="10" fillId="0" borderId="24" xfId="20" applyNumberFormat="1" applyFont="1" applyBorder="1" applyAlignment="1">
      <alignment horizontal="right" vertical="center"/>
    </xf>
    <xf numFmtId="3" fontId="10" fillId="0" borderId="24" xfId="20" applyNumberFormat="1" applyFont="1" applyFill="1" applyBorder="1" applyAlignment="1">
      <alignment horizontal="right" vertical="center"/>
    </xf>
    <xf numFmtId="3" fontId="25" fillId="0" borderId="24" xfId="20" applyNumberFormat="1" applyFont="1" applyBorder="1" applyAlignment="1">
      <alignment horizontal="right" vertical="center"/>
    </xf>
    <xf numFmtId="4" fontId="31" fillId="0" borderId="12" xfId="0" applyNumberFormat="1" applyFont="1" applyBorder="1" applyAlignment="1">
      <alignment horizontal="center" vertical="center"/>
    </xf>
    <xf numFmtId="3" fontId="0" fillId="0" borderId="0" xfId="0" applyNumberFormat="1"/>
    <xf numFmtId="168" fontId="0" fillId="0" borderId="0" xfId="0" applyNumberFormat="1"/>
    <xf numFmtId="4" fontId="0" fillId="0" borderId="0" xfId="0" applyNumberFormat="1"/>
    <xf numFmtId="0" fontId="11" fillId="0" borderId="0" xfId="21" applyFont="1"/>
    <xf numFmtId="0" fontId="19" fillId="0" borderId="0" xfId="21" applyFont="1"/>
    <xf numFmtId="0" fontId="12" fillId="0" borderId="0" xfId="21" applyFont="1"/>
    <xf numFmtId="0" fontId="21" fillId="0" borderId="0" xfId="21" quotePrefix="1" applyFont="1" applyBorder="1" applyAlignment="1">
      <alignment vertical="justify"/>
    </xf>
    <xf numFmtId="0" fontId="21" fillId="0" borderId="0" xfId="21" applyFont="1" applyBorder="1" applyAlignment="1">
      <alignment vertical="justify"/>
    </xf>
    <xf numFmtId="3" fontId="21" fillId="0" borderId="0" xfId="21" applyNumberFormat="1" applyFont="1" applyBorder="1" applyAlignment="1">
      <alignment vertical="justify"/>
    </xf>
    <xf numFmtId="3" fontId="17" fillId="0" borderId="14" xfId="21" applyNumberFormat="1" applyFont="1" applyBorder="1" applyAlignment="1">
      <alignment vertical="center"/>
    </xf>
    <xf numFmtId="3" fontId="17" fillId="0" borderId="19" xfId="21" applyNumberFormat="1" applyFont="1" applyBorder="1" applyAlignment="1">
      <alignment vertical="center"/>
    </xf>
    <xf numFmtId="0" fontId="17" fillId="0" borderId="4" xfId="21" quotePrefix="1" applyFont="1" applyBorder="1" applyAlignment="1">
      <alignment horizontal="center" vertical="center"/>
    </xf>
    <xf numFmtId="3" fontId="17" fillId="0" borderId="7" xfId="21" applyNumberFormat="1" applyFont="1" applyBorder="1" applyAlignment="1">
      <alignment vertical="justify"/>
    </xf>
    <xf numFmtId="3" fontId="17" fillId="0" borderId="15" xfId="21" applyNumberFormat="1" applyFont="1" applyBorder="1" applyAlignment="1">
      <alignment vertical="justify"/>
    </xf>
    <xf numFmtId="3" fontId="17" fillId="0" borderId="0" xfId="21" applyNumberFormat="1" applyFont="1" applyBorder="1" applyAlignment="1">
      <alignment vertical="justify"/>
    </xf>
    <xf numFmtId="0" fontId="13" fillId="0" borderId="0" xfId="21" applyFont="1" applyBorder="1" applyAlignment="1">
      <alignment vertical="justify"/>
    </xf>
    <xf numFmtId="0" fontId="13" fillId="0" borderId="0" xfId="21" applyFont="1" applyBorder="1" applyAlignment="1">
      <alignment horizontal="center" vertical="justify"/>
    </xf>
    <xf numFmtId="4" fontId="13" fillId="0" borderId="0" xfId="21" applyNumberFormat="1" applyFont="1" applyBorder="1" applyAlignment="1">
      <alignment vertical="justify"/>
    </xf>
    <xf numFmtId="4" fontId="35" fillId="0" borderId="0" xfId="21" applyNumberFormat="1" applyFont="1" applyBorder="1" applyAlignment="1">
      <alignment vertical="justify"/>
    </xf>
    <xf numFmtId="3" fontId="17" fillId="0" borderId="0" xfId="21" applyNumberFormat="1" applyFont="1" applyBorder="1" applyAlignment="1">
      <alignment vertical="center"/>
    </xf>
    <xf numFmtId="0" fontId="18" fillId="0" borderId="0" xfId="21" applyFont="1" applyAlignment="1">
      <alignment vertical="center"/>
    </xf>
    <xf numFmtId="3" fontId="21" fillId="0" borderId="3" xfId="21" applyNumberFormat="1" applyFont="1" applyBorder="1" applyAlignment="1">
      <alignment vertical="justify"/>
    </xf>
    <xf numFmtId="0" fontId="21" fillId="0" borderId="17" xfId="21" applyFont="1" applyBorder="1" applyAlignment="1">
      <alignment vertical="justify"/>
    </xf>
    <xf numFmtId="3" fontId="21" fillId="0" borderId="22" xfId="21" applyNumberFormat="1" applyFont="1" applyBorder="1" applyAlignment="1">
      <alignment vertical="justify"/>
    </xf>
    <xf numFmtId="0" fontId="11" fillId="0" borderId="0" xfId="12" applyFont="1"/>
    <xf numFmtId="0" fontId="12" fillId="0" borderId="0" xfId="12" applyFont="1"/>
    <xf numFmtId="3" fontId="21" fillId="0" borderId="14" xfId="12" applyNumberFormat="1" applyFont="1" applyBorder="1" applyAlignment="1">
      <alignment vertical="justify"/>
    </xf>
    <xf numFmtId="3" fontId="22" fillId="0" borderId="0" xfId="12" applyNumberFormat="1" applyFont="1" applyFill="1" applyBorder="1" applyAlignment="1">
      <alignment vertical="center"/>
    </xf>
    <xf numFmtId="3" fontId="11" fillId="0" borderId="0" xfId="12" applyNumberFormat="1" applyFont="1"/>
    <xf numFmtId="3" fontId="17" fillId="0" borderId="14" xfId="12" applyNumberFormat="1" applyFont="1" applyBorder="1" applyAlignment="1">
      <alignment vertical="justify"/>
    </xf>
    <xf numFmtId="0" fontId="17" fillId="0" borderId="18" xfId="24" applyFont="1" applyFill="1" applyBorder="1" applyAlignment="1">
      <alignment horizontal="justify" vertical="center" wrapText="1"/>
    </xf>
    <xf numFmtId="0" fontId="17" fillId="0" borderId="6" xfId="12" quotePrefix="1" applyFont="1" applyBorder="1" applyAlignment="1">
      <alignment horizontal="center" vertical="top"/>
    </xf>
    <xf numFmtId="3" fontId="22" fillId="0" borderId="27" xfId="12" applyNumberFormat="1" applyFont="1" applyBorder="1" applyAlignment="1">
      <alignment vertical="justify"/>
    </xf>
    <xf numFmtId="3" fontId="17" fillId="0" borderId="15" xfId="12" applyNumberFormat="1" applyFont="1" applyBorder="1" applyAlignment="1">
      <alignment vertical="justify"/>
    </xf>
    <xf numFmtId="0" fontId="17" fillId="0" borderId="0" xfId="12" quotePrefix="1" applyFont="1" applyBorder="1" applyAlignment="1">
      <alignment horizontal="center" vertical="justify"/>
    </xf>
    <xf numFmtId="0" fontId="17" fillId="0" borderId="0" xfId="12" applyFont="1" applyBorder="1" applyAlignment="1">
      <alignment vertical="justify"/>
    </xf>
    <xf numFmtId="3" fontId="17" fillId="0" borderId="0" xfId="12" applyNumberFormat="1" applyFont="1" applyBorder="1" applyAlignment="1">
      <alignment vertical="justify"/>
    </xf>
    <xf numFmtId="0" fontId="11" fillId="0" borderId="0" xfId="12" applyFont="1" applyAlignment="1">
      <alignment horizontal="center"/>
    </xf>
    <xf numFmtId="0" fontId="17" fillId="0" borderId="0" xfId="12" applyFont="1"/>
    <xf numFmtId="3" fontId="17" fillId="0" borderId="14" xfId="12" applyNumberFormat="1" applyFont="1" applyFill="1" applyBorder="1" applyAlignment="1">
      <alignment vertical="justify"/>
    </xf>
    <xf numFmtId="0" fontId="10" fillId="0" borderId="0" xfId="12"/>
    <xf numFmtId="0" fontId="42" fillId="0" borderId="0" xfId="12" applyFont="1" applyAlignment="1">
      <alignment vertical="center"/>
    </xf>
    <xf numFmtId="0" fontId="43" fillId="0" borderId="0" xfId="12" applyFont="1" applyAlignment="1">
      <alignment vertical="center"/>
    </xf>
    <xf numFmtId="0" fontId="42" fillId="0" borderId="0" xfId="0" applyFont="1" applyAlignment="1">
      <alignment vertical="center"/>
    </xf>
    <xf numFmtId="3" fontId="10" fillId="0" borderId="0" xfId="12" applyNumberFormat="1"/>
    <xf numFmtId="0" fontId="44" fillId="0" borderId="0" xfId="12" applyFont="1" applyBorder="1" applyAlignment="1">
      <alignment vertical="center" wrapText="1"/>
    </xf>
    <xf numFmtId="0" fontId="45" fillId="0" borderId="0" xfId="12" applyFont="1" applyBorder="1" applyAlignment="1">
      <alignment vertical="center" wrapText="1"/>
    </xf>
    <xf numFmtId="0" fontId="10" fillId="0" borderId="28" xfId="0" applyFont="1" applyBorder="1" applyAlignment="1">
      <alignment horizontal="justify" vertical="center" wrapText="1"/>
    </xf>
    <xf numFmtId="0" fontId="45" fillId="0" borderId="28" xfId="0" applyFont="1" applyBorder="1" applyAlignment="1">
      <alignment horizontal="right" vertical="center" wrapText="1"/>
    </xf>
    <xf numFmtId="0" fontId="45" fillId="0" borderId="28" xfId="0" applyFont="1" applyBorder="1" applyAlignment="1">
      <alignment vertical="center" wrapText="1"/>
    </xf>
    <xf numFmtId="0" fontId="10" fillId="0" borderId="28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5" fillId="0" borderId="29" xfId="0" applyFont="1" applyBorder="1" applyAlignment="1">
      <alignment horizontal="right" vertical="center" wrapText="1"/>
    </xf>
    <xf numFmtId="3" fontId="46" fillId="0" borderId="14" xfId="0" applyNumberFormat="1" applyFont="1" applyBorder="1" applyAlignment="1">
      <alignment horizontal="right" vertical="center" wrapText="1"/>
    </xf>
    <xf numFmtId="0" fontId="46" fillId="0" borderId="28" xfId="0" applyFont="1" applyBorder="1" applyAlignment="1">
      <alignment vertical="center" wrapText="1"/>
    </xf>
    <xf numFmtId="0" fontId="46" fillId="0" borderId="28" xfId="0" applyFont="1" applyBorder="1" applyAlignment="1">
      <alignment horizontal="justify" vertical="center" wrapText="1"/>
    </xf>
    <xf numFmtId="0" fontId="46" fillId="0" borderId="28" xfId="0" applyFont="1" applyBorder="1" applyAlignment="1">
      <alignment horizontal="left" vertical="center" wrapText="1" indent="6"/>
    </xf>
    <xf numFmtId="0" fontId="46" fillId="0" borderId="28" xfId="0" applyFont="1" applyBorder="1" applyAlignment="1">
      <alignment horizontal="left" vertical="center" wrapText="1" indent="2"/>
    </xf>
    <xf numFmtId="0" fontId="27" fillId="3" borderId="30" xfId="0" applyFont="1" applyFill="1" applyBorder="1" applyAlignment="1">
      <alignment horizontal="center" vertical="center" wrapText="1"/>
    </xf>
    <xf numFmtId="0" fontId="42" fillId="3" borderId="30" xfId="0" applyFont="1" applyFill="1" applyBorder="1" applyAlignment="1">
      <alignment horizontal="center" vertical="center" wrapText="1"/>
    </xf>
    <xf numFmtId="3" fontId="42" fillId="3" borderId="31" xfId="0" applyNumberFormat="1" applyFont="1" applyFill="1" applyBorder="1" applyAlignment="1">
      <alignment horizontal="right" vertical="center" wrapText="1"/>
    </xf>
    <xf numFmtId="3" fontId="45" fillId="0" borderId="28" xfId="12" applyNumberFormat="1" applyFont="1" applyBorder="1" applyAlignment="1">
      <alignment vertical="center" wrapText="1"/>
    </xf>
    <xf numFmtId="0" fontId="48" fillId="0" borderId="28" xfId="12" applyFont="1" applyBorder="1" applyAlignment="1">
      <alignment horizontal="center" vertical="center" wrapText="1"/>
    </xf>
    <xf numFmtId="0" fontId="44" fillId="0" borderId="1" xfId="12" applyFont="1" applyBorder="1" applyAlignment="1">
      <alignment vertical="center" wrapText="1"/>
    </xf>
    <xf numFmtId="0" fontId="44" fillId="0" borderId="4" xfId="12" applyFont="1" applyBorder="1" applyAlignment="1">
      <alignment vertical="center" wrapText="1"/>
    </xf>
    <xf numFmtId="0" fontId="45" fillId="0" borderId="14" xfId="12" applyFont="1" applyBorder="1" applyAlignment="1">
      <alignment vertical="center" wrapText="1"/>
    </xf>
    <xf numFmtId="0" fontId="45" fillId="0" borderId="14" xfId="12" applyFont="1" applyBorder="1" applyAlignment="1">
      <alignment horizontal="justify" vertical="center" wrapText="1"/>
    </xf>
    <xf numFmtId="0" fontId="45" fillId="0" borderId="4" xfId="12" applyFont="1" applyBorder="1" applyAlignment="1">
      <alignment vertical="center" wrapText="1"/>
    </xf>
    <xf numFmtId="0" fontId="44" fillId="0" borderId="14" xfId="12" applyFont="1" applyBorder="1" applyAlignment="1">
      <alignment vertical="center" wrapText="1"/>
    </xf>
    <xf numFmtId="0" fontId="49" fillId="0" borderId="28" xfId="12" applyFont="1" applyBorder="1" applyAlignment="1">
      <alignment horizontal="center" vertical="center" wrapText="1"/>
    </xf>
    <xf numFmtId="0" fontId="47" fillId="3" borderId="30" xfId="12" applyFont="1" applyFill="1" applyBorder="1" applyAlignment="1">
      <alignment horizontal="center" vertical="center" wrapText="1"/>
    </xf>
    <xf numFmtId="0" fontId="47" fillId="0" borderId="28" xfId="12" applyFont="1" applyBorder="1" applyAlignment="1">
      <alignment vertical="center" wrapText="1"/>
    </xf>
    <xf numFmtId="0" fontId="47" fillId="0" borderId="29" xfId="12" applyFont="1" applyBorder="1" applyAlignment="1">
      <alignment vertical="center" wrapText="1"/>
    </xf>
    <xf numFmtId="0" fontId="47" fillId="0" borderId="28" xfId="12" applyFont="1" applyFill="1" applyBorder="1" applyAlignment="1">
      <alignment horizontal="center" vertical="center" wrapText="1"/>
    </xf>
    <xf numFmtId="2" fontId="46" fillId="0" borderId="28" xfId="12" applyNumberFormat="1" applyFont="1" applyBorder="1" applyAlignment="1">
      <alignment horizontal="center" vertical="center" wrapText="1"/>
    </xf>
    <xf numFmtId="0" fontId="47" fillId="0" borderId="28" xfId="12" applyFont="1" applyFill="1" applyBorder="1" applyAlignment="1">
      <alignment vertical="center" wrapText="1"/>
    </xf>
    <xf numFmtId="3" fontId="46" fillId="0" borderId="28" xfId="12" applyNumberFormat="1" applyFont="1" applyBorder="1" applyAlignment="1">
      <alignment horizontal="center" vertical="center" wrapText="1"/>
    </xf>
    <xf numFmtId="3" fontId="47" fillId="0" borderId="28" xfId="12" applyNumberFormat="1" applyFont="1" applyBorder="1" applyAlignment="1">
      <alignment horizontal="center" vertical="center" wrapText="1"/>
    </xf>
    <xf numFmtId="3" fontId="47" fillId="0" borderId="28" xfId="12" applyNumberFormat="1" applyFont="1" applyFill="1" applyBorder="1" applyAlignment="1">
      <alignment horizontal="center" vertical="center" wrapText="1"/>
    </xf>
    <xf numFmtId="3" fontId="46" fillId="0" borderId="29" xfId="12" applyNumberFormat="1" applyFont="1" applyBorder="1" applyAlignment="1">
      <alignment horizontal="center" vertical="center" wrapText="1"/>
    </xf>
    <xf numFmtId="3" fontId="45" fillId="0" borderId="28" xfId="0" applyNumberFormat="1" applyFont="1" applyBorder="1" applyAlignment="1">
      <alignment horizontal="right" vertical="center" wrapText="1"/>
    </xf>
    <xf numFmtId="3" fontId="45" fillId="0" borderId="29" xfId="0" applyNumberFormat="1" applyFont="1" applyBorder="1" applyAlignment="1">
      <alignment horizontal="right" vertical="center" wrapText="1"/>
    </xf>
    <xf numFmtId="3" fontId="14" fillId="0" borderId="0" xfId="20" applyNumberFormat="1" applyFont="1" applyBorder="1" applyAlignment="1">
      <alignment horizontal="right"/>
    </xf>
    <xf numFmtId="2" fontId="47" fillId="0" borderId="28" xfId="12" applyNumberFormat="1" applyFont="1" applyFill="1" applyBorder="1" applyAlignment="1">
      <alignment horizontal="center" vertical="center" wrapText="1"/>
    </xf>
    <xf numFmtId="2" fontId="10" fillId="0" borderId="0" xfId="12" applyNumberFormat="1"/>
    <xf numFmtId="3" fontId="44" fillId="0" borderId="28" xfId="12" applyNumberFormat="1" applyFont="1" applyBorder="1" applyAlignment="1">
      <alignment vertical="center" wrapText="1"/>
    </xf>
    <xf numFmtId="0" fontId="17" fillId="0" borderId="18" xfId="24" applyFont="1" applyFill="1" applyBorder="1" applyAlignment="1">
      <alignment horizontal="justify" vertical="center"/>
    </xf>
    <xf numFmtId="3" fontId="42" fillId="3" borderId="30" xfId="0" applyNumberFormat="1" applyFont="1" applyFill="1" applyBorder="1" applyAlignment="1">
      <alignment horizontal="center" vertical="center" wrapText="1"/>
    </xf>
    <xf numFmtId="4" fontId="42" fillId="3" borderId="30" xfId="0" applyNumberFormat="1" applyFont="1" applyFill="1" applyBorder="1" applyAlignment="1">
      <alignment horizontal="center" vertical="center" wrapText="1"/>
    </xf>
    <xf numFmtId="3" fontId="11" fillId="0" borderId="0" xfId="21" applyNumberFormat="1" applyFont="1"/>
    <xf numFmtId="0" fontId="21" fillId="0" borderId="9" xfId="21" applyFont="1" applyBorder="1" applyAlignment="1">
      <alignment vertical="justify"/>
    </xf>
    <xf numFmtId="0" fontId="21" fillId="0" borderId="9" xfId="12" applyFont="1" applyBorder="1" applyAlignment="1">
      <alignment vertical="justify"/>
    </xf>
    <xf numFmtId="0" fontId="21" fillId="0" borderId="33" xfId="12" quotePrefix="1" applyFont="1" applyBorder="1" applyAlignment="1">
      <alignment vertical="justify"/>
    </xf>
    <xf numFmtId="3" fontId="21" fillId="0" borderId="31" xfId="12" applyNumberFormat="1" applyFont="1" applyBorder="1" applyAlignment="1">
      <alignment vertical="justify"/>
    </xf>
    <xf numFmtId="4" fontId="28" fillId="2" borderId="12" xfId="0" applyNumberFormat="1" applyFont="1" applyFill="1" applyBorder="1" applyAlignment="1">
      <alignment horizontal="center"/>
    </xf>
    <xf numFmtId="0" fontId="21" fillId="0" borderId="16" xfId="21" applyFont="1" applyBorder="1" applyAlignment="1">
      <alignment vertical="justify"/>
    </xf>
    <xf numFmtId="3" fontId="17" fillId="0" borderId="18" xfId="21" applyNumberFormat="1" applyFont="1" applyBorder="1" applyAlignment="1">
      <alignment vertical="center"/>
    </xf>
    <xf numFmtId="0" fontId="47" fillId="0" borderId="19" xfId="12" applyFont="1" applyBorder="1" applyAlignment="1">
      <alignment wrapText="1"/>
    </xf>
    <xf numFmtId="0" fontId="10" fillId="0" borderId="4" xfId="21" quotePrefix="1" applyFont="1" applyBorder="1" applyAlignment="1">
      <alignment horizontal="center" vertical="center"/>
    </xf>
    <xf numFmtId="0" fontId="28" fillId="0" borderId="7" xfId="20" applyFont="1" applyFill="1" applyBorder="1" applyAlignment="1">
      <alignment horizontal="left" vertical="center"/>
    </xf>
    <xf numFmtId="0" fontId="28" fillId="0" borderId="20" xfId="20" applyFont="1" applyFill="1" applyBorder="1" applyAlignment="1">
      <alignment horizontal="left" vertical="center"/>
    </xf>
    <xf numFmtId="0" fontId="25" fillId="0" borderId="17" xfId="20" applyFont="1" applyBorder="1" applyAlignment="1">
      <alignment vertical="center"/>
    </xf>
    <xf numFmtId="0" fontId="24" fillId="0" borderId="19" xfId="20" applyFont="1" applyBorder="1" applyAlignment="1">
      <alignment vertical="center"/>
    </xf>
    <xf numFmtId="0" fontId="25" fillId="0" borderId="19" xfId="20" applyFont="1" applyBorder="1" applyAlignment="1">
      <alignment vertical="center"/>
    </xf>
    <xf numFmtId="0" fontId="10" fillId="0" borderId="19" xfId="20" applyFont="1" applyBorder="1" applyAlignment="1">
      <alignment vertical="center" wrapText="1"/>
    </xf>
    <xf numFmtId="0" fontId="24" fillId="0" borderId="21" xfId="20" applyFont="1" applyBorder="1" applyAlignment="1">
      <alignment horizontal="right" vertical="center"/>
    </xf>
    <xf numFmtId="0" fontId="24" fillId="0" borderId="35" xfId="20" applyFont="1" applyBorder="1" applyAlignment="1">
      <alignment horizontal="right" vertical="center"/>
    </xf>
    <xf numFmtId="0" fontId="24" fillId="0" borderId="17" xfId="20" applyFont="1" applyBorder="1" applyAlignment="1">
      <alignment horizontal="right" vertical="center"/>
    </xf>
    <xf numFmtId="0" fontId="24" fillId="0" borderId="19" xfId="20" applyFont="1" applyBorder="1" applyAlignment="1">
      <alignment horizontal="right" vertical="center"/>
    </xf>
    <xf numFmtId="4" fontId="25" fillId="0" borderId="3" xfId="20" applyNumberFormat="1" applyFont="1" applyBorder="1" applyAlignment="1">
      <alignment horizontal="right" vertical="center"/>
    </xf>
    <xf numFmtId="3" fontId="24" fillId="0" borderId="14" xfId="20" applyNumberFormat="1" applyFont="1" applyBorder="1" applyAlignment="1">
      <alignment horizontal="right" vertical="center"/>
    </xf>
    <xf numFmtId="3" fontId="10" fillId="0" borderId="14" xfId="20" applyNumberFormat="1" applyFont="1" applyBorder="1" applyAlignment="1">
      <alignment horizontal="right" vertical="center"/>
    </xf>
    <xf numFmtId="3" fontId="24" fillId="0" borderId="14" xfId="20" applyNumberFormat="1" applyFont="1" applyFill="1" applyBorder="1" applyAlignment="1">
      <alignment horizontal="right" vertical="center"/>
    </xf>
    <xf numFmtId="4" fontId="24" fillId="0" borderId="14" xfId="20" applyNumberFormat="1" applyFont="1" applyBorder="1" applyAlignment="1">
      <alignment horizontal="right" vertical="center"/>
    </xf>
    <xf numFmtId="4" fontId="24" fillId="0" borderId="15" xfId="20" applyNumberFormat="1" applyFont="1" applyBorder="1" applyAlignment="1">
      <alignment horizontal="right" vertical="center"/>
    </xf>
    <xf numFmtId="4" fontId="24" fillId="0" borderId="3" xfId="20" applyNumberFormat="1" applyFont="1" applyBorder="1" applyAlignment="1">
      <alignment horizontal="right" vertical="center"/>
    </xf>
    <xf numFmtId="3" fontId="24" fillId="2" borderId="12" xfId="20" applyNumberFormat="1" applyFont="1" applyFill="1" applyBorder="1" applyAlignment="1">
      <alignment horizontal="right" vertical="center"/>
    </xf>
    <xf numFmtId="3" fontId="10" fillId="0" borderId="19" xfId="20" applyNumberFormat="1" applyFont="1" applyBorder="1" applyAlignment="1">
      <alignment horizontal="right" vertical="center"/>
    </xf>
    <xf numFmtId="3" fontId="24" fillId="0" borderId="19" xfId="20" applyNumberFormat="1" applyFont="1" applyBorder="1" applyAlignment="1">
      <alignment horizontal="right" vertical="center"/>
    </xf>
    <xf numFmtId="3" fontId="24" fillId="2" borderId="18" xfId="20" applyNumberFormat="1" applyFont="1" applyFill="1" applyBorder="1" applyAlignment="1">
      <alignment horizontal="right" vertical="center"/>
    </xf>
    <xf numFmtId="0" fontId="24" fillId="2" borderId="18" xfId="20" applyFont="1" applyFill="1" applyBorder="1" applyAlignment="1">
      <alignment horizontal="centerContinuous" vertical="center"/>
    </xf>
    <xf numFmtId="0" fontId="19" fillId="0" borderId="0" xfId="12" applyFont="1"/>
    <xf numFmtId="0" fontId="29" fillId="0" borderId="9" xfId="12" quotePrefix="1" applyFont="1" applyBorder="1" applyAlignment="1">
      <alignment vertical="justify"/>
    </xf>
    <xf numFmtId="0" fontId="29" fillId="0" borderId="9" xfId="12" applyFont="1" applyBorder="1" applyAlignment="1">
      <alignment vertical="justify"/>
    </xf>
    <xf numFmtId="3" fontId="29" fillId="0" borderId="9" xfId="12" applyNumberFormat="1" applyFont="1" applyBorder="1" applyAlignment="1">
      <alignment vertical="justify"/>
    </xf>
    <xf numFmtId="0" fontId="10" fillId="0" borderId="4" xfId="12" applyFont="1" applyBorder="1" applyAlignment="1"/>
    <xf numFmtId="3" fontId="28" fillId="0" borderId="24" xfId="8" applyNumberFormat="1" applyFont="1" applyBorder="1" applyAlignment="1">
      <alignment vertical="center"/>
    </xf>
    <xf numFmtId="3" fontId="28" fillId="0" borderId="19" xfId="8" applyNumberFormat="1" applyFont="1" applyBorder="1" applyAlignment="1">
      <alignment vertical="center"/>
    </xf>
    <xf numFmtId="3" fontId="28" fillId="0" borderId="19" xfId="12" applyNumberFormat="1" applyFont="1" applyBorder="1" applyAlignment="1">
      <alignment vertical="center"/>
    </xf>
    <xf numFmtId="3" fontId="28" fillId="0" borderId="14" xfId="12" applyNumberFormat="1" applyFont="1" applyBorder="1" applyAlignment="1">
      <alignment vertical="center"/>
    </xf>
    <xf numFmtId="0" fontId="10" fillId="0" borderId="4" xfId="12" quotePrefix="1" applyFont="1" applyBorder="1" applyAlignment="1"/>
    <xf numFmtId="3" fontId="31" fillId="0" borderId="19" xfId="12" applyNumberFormat="1" applyFont="1" applyBorder="1" applyAlignment="1"/>
    <xf numFmtId="3" fontId="31" fillId="0" borderId="24" xfId="12" applyNumberFormat="1" applyFont="1" applyBorder="1" applyAlignment="1"/>
    <xf numFmtId="3" fontId="28" fillId="0" borderId="19" xfId="12" applyNumberFormat="1" applyFont="1" applyBorder="1" applyAlignment="1">
      <alignment vertical="top"/>
    </xf>
    <xf numFmtId="3" fontId="31" fillId="0" borderId="19" xfId="8" applyNumberFormat="1" applyFont="1" applyBorder="1" applyAlignment="1"/>
    <xf numFmtId="3" fontId="31" fillId="0" borderId="14" xfId="12" applyNumberFormat="1" applyFont="1" applyBorder="1" applyAlignment="1">
      <alignment vertical="center"/>
    </xf>
    <xf numFmtId="0" fontId="23" fillId="0" borderId="19" xfId="22" applyFont="1" applyBorder="1" applyAlignment="1">
      <alignment horizontal="center"/>
    </xf>
    <xf numFmtId="3" fontId="32" fillId="0" borderId="19" xfId="22" applyNumberFormat="1" applyFont="1" applyBorder="1"/>
    <xf numFmtId="3" fontId="31" fillId="0" borderId="24" xfId="12" applyNumberFormat="1" applyFont="1" applyBorder="1" applyAlignment="1">
      <alignment vertical="top"/>
    </xf>
    <xf numFmtId="3" fontId="31" fillId="0" borderId="19" xfId="12" applyNumberFormat="1" applyFont="1" applyBorder="1" applyAlignment="1">
      <alignment vertical="top"/>
    </xf>
    <xf numFmtId="3" fontId="39" fillId="0" borderId="19" xfId="12" applyNumberFormat="1" applyFont="1" applyBorder="1" applyAlignment="1">
      <alignment vertical="top"/>
    </xf>
    <xf numFmtId="3" fontId="28" fillId="0" borderId="19" xfId="8" applyNumberFormat="1" applyFont="1" applyBorder="1" applyAlignment="1">
      <alignment vertical="top"/>
    </xf>
    <xf numFmtId="0" fontId="31" fillId="0" borderId="0" xfId="12" applyFont="1" applyBorder="1" applyAlignment="1"/>
    <xf numFmtId="3" fontId="31" fillId="0" borderId="19" xfId="8" applyNumberFormat="1" applyFont="1" applyBorder="1" applyAlignment="1">
      <alignment vertical="top"/>
    </xf>
    <xf numFmtId="3" fontId="31" fillId="0" borderId="24" xfId="8" applyNumberFormat="1" applyFont="1" applyBorder="1" applyAlignment="1"/>
    <xf numFmtId="3" fontId="31" fillId="0" borderId="0" xfId="12" applyNumberFormat="1" applyFont="1" applyBorder="1" applyAlignment="1"/>
    <xf numFmtId="3" fontId="28" fillId="0" borderId="0" xfId="12" applyNumberFormat="1" applyFont="1" applyBorder="1" applyAlignment="1">
      <alignment vertical="top"/>
    </xf>
    <xf numFmtId="0" fontId="10" fillId="0" borderId="6" xfId="12" quotePrefix="1" applyFont="1" applyBorder="1" applyAlignment="1"/>
    <xf numFmtId="0" fontId="31" fillId="0" borderId="20" xfId="12" applyFont="1" applyBorder="1" applyAlignment="1"/>
    <xf numFmtId="3" fontId="31" fillId="0" borderId="7" xfId="12" applyNumberFormat="1" applyFont="1" applyBorder="1" applyAlignment="1"/>
    <xf numFmtId="3" fontId="31" fillId="0" borderId="21" xfId="12" applyNumberFormat="1" applyFont="1" applyBorder="1" applyAlignment="1"/>
    <xf numFmtId="3" fontId="31" fillId="0" borderId="15" xfId="12" applyNumberFormat="1" applyFont="1" applyBorder="1" applyAlignment="1"/>
    <xf numFmtId="0" fontId="10" fillId="0" borderId="0" xfId="12" quotePrefix="1" applyFont="1" applyBorder="1" applyAlignment="1"/>
    <xf numFmtId="0" fontId="30" fillId="0" borderId="0" xfId="12" applyFont="1" applyBorder="1" applyAlignment="1">
      <alignment horizontal="center"/>
    </xf>
    <xf numFmtId="0" fontId="30" fillId="0" borderId="0" xfId="12" applyFont="1"/>
    <xf numFmtId="3" fontId="30" fillId="0" borderId="0" xfId="12" applyNumberFormat="1" applyFont="1"/>
    <xf numFmtId="3" fontId="24" fillId="2" borderId="19" xfId="20" applyNumberFormat="1" applyFont="1" applyFill="1" applyBorder="1" applyAlignment="1">
      <alignment horizontal="right" vertical="center"/>
    </xf>
    <xf numFmtId="0" fontId="25" fillId="0" borderId="21" xfId="20" applyFont="1" applyBorder="1" applyAlignment="1">
      <alignment vertical="center"/>
    </xf>
    <xf numFmtId="0" fontId="27" fillId="0" borderId="0" xfId="12" applyFont="1" applyBorder="1" applyAlignment="1">
      <alignment horizontal="justify" vertical="center"/>
    </xf>
    <xf numFmtId="0" fontId="24" fillId="0" borderId="2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5" fillId="0" borderId="0" xfId="0" quotePrefix="1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0" fontId="25" fillId="0" borderId="7" xfId="0" applyFont="1" applyBorder="1" applyAlignment="1">
      <alignment horizontal="center" vertical="center"/>
    </xf>
    <xf numFmtId="3" fontId="28" fillId="4" borderId="24" xfId="0" applyNumberFormat="1" applyFont="1" applyFill="1" applyBorder="1" applyAlignment="1">
      <alignment vertical="center"/>
    </xf>
    <xf numFmtId="4" fontId="28" fillId="4" borderId="12" xfId="0" applyNumberFormat="1" applyFont="1" applyFill="1" applyBorder="1" applyAlignment="1">
      <alignment horizontal="center"/>
    </xf>
    <xf numFmtId="0" fontId="24" fillId="0" borderId="0" xfId="0" applyFont="1" applyAlignment="1">
      <alignment horizontal="justify" wrapText="1"/>
    </xf>
    <xf numFmtId="0" fontId="28" fillId="4" borderId="4" xfId="0" applyFont="1" applyFill="1" applyBorder="1" applyAlignment="1">
      <alignment horizontal="center"/>
    </xf>
    <xf numFmtId="0" fontId="28" fillId="4" borderId="0" xfId="0" applyFont="1" applyFill="1" applyBorder="1" applyAlignment="1">
      <alignment horizontal="center" vertical="center"/>
    </xf>
    <xf numFmtId="0" fontId="28" fillId="4" borderId="18" xfId="0" applyFont="1" applyFill="1" applyBorder="1" applyAlignment="1">
      <alignment horizontal="center" vertical="center"/>
    </xf>
    <xf numFmtId="0" fontId="28" fillId="4" borderId="0" xfId="0" applyFont="1" applyFill="1" applyAlignment="1">
      <alignment horizontal="justify"/>
    </xf>
    <xf numFmtId="0" fontId="31" fillId="4" borderId="0" xfId="0" quotePrefix="1" applyFont="1" applyFill="1" applyBorder="1" applyAlignment="1">
      <alignment horizontal="center" vertical="center"/>
    </xf>
    <xf numFmtId="0" fontId="31" fillId="4" borderId="18" xfId="0" quotePrefix="1" applyFont="1" applyFill="1" applyBorder="1" applyAlignment="1">
      <alignment horizontal="center" vertical="center"/>
    </xf>
    <xf numFmtId="0" fontId="24" fillId="0" borderId="0" xfId="0" applyFont="1" applyAlignment="1">
      <alignment horizontal="justify" vertical="center"/>
    </xf>
    <xf numFmtId="3" fontId="28" fillId="0" borderId="24" xfId="12" applyNumberFormat="1" applyFont="1" applyBorder="1" applyAlignment="1">
      <alignment vertical="center"/>
    </xf>
    <xf numFmtId="0" fontId="10" fillId="0" borderId="20" xfId="0" applyFont="1" applyBorder="1" applyAlignment="1">
      <alignment horizontal="center" vertical="center"/>
    </xf>
    <xf numFmtId="0" fontId="10" fillId="0" borderId="7" xfId="0" applyFont="1" applyBorder="1" applyAlignment="1">
      <alignment horizontal="justify"/>
    </xf>
    <xf numFmtId="3" fontId="31" fillId="0" borderId="23" xfId="0" applyNumberFormat="1" applyFont="1" applyFill="1" applyBorder="1" applyAlignment="1">
      <alignment vertical="center"/>
    </xf>
    <xf numFmtId="4" fontId="31" fillId="0" borderId="13" xfId="0" applyNumberFormat="1" applyFont="1" applyBorder="1" applyAlignment="1">
      <alignment horizontal="center"/>
    </xf>
    <xf numFmtId="0" fontId="45" fillId="0" borderId="14" xfId="12" applyFont="1" applyBorder="1" applyAlignment="1">
      <alignment horizontal="right" vertical="center" wrapText="1"/>
    </xf>
    <xf numFmtId="0" fontId="45" fillId="0" borderId="14" xfId="12" applyFont="1" applyBorder="1" applyAlignment="1">
      <alignment horizontal="left" vertical="center" wrapText="1"/>
    </xf>
    <xf numFmtId="0" fontId="44" fillId="0" borderId="0" xfId="12" applyFont="1" applyBorder="1" applyAlignment="1">
      <alignment horizontal="left" vertical="center" wrapText="1"/>
    </xf>
    <xf numFmtId="0" fontId="44" fillId="0" borderId="14" xfId="12" applyFont="1" applyBorder="1" applyAlignment="1">
      <alignment horizontal="left" vertical="center" wrapText="1"/>
    </xf>
    <xf numFmtId="0" fontId="10" fillId="0" borderId="0" xfId="21" quotePrefix="1" applyFont="1" applyBorder="1" applyAlignment="1">
      <alignment horizontal="center" vertical="center"/>
    </xf>
    <xf numFmtId="44" fontId="44" fillId="0" borderId="14" xfId="12" applyNumberFormat="1" applyFont="1" applyBorder="1" applyAlignment="1">
      <alignment horizontal="left" vertical="center" wrapText="1"/>
    </xf>
    <xf numFmtId="44" fontId="44" fillId="0" borderId="0" xfId="12" applyNumberFormat="1" applyFont="1" applyBorder="1" applyAlignment="1">
      <alignment horizontal="left" vertical="center" wrapText="1"/>
    </xf>
    <xf numFmtId="0" fontId="17" fillId="0" borderId="0" xfId="21" quotePrefix="1" applyFont="1" applyBorder="1" applyAlignment="1">
      <alignment horizontal="center" vertical="center"/>
    </xf>
    <xf numFmtId="0" fontId="44" fillId="0" borderId="2" xfId="12" applyFont="1" applyBorder="1" applyAlignment="1">
      <alignment vertical="center" wrapText="1"/>
    </xf>
    <xf numFmtId="0" fontId="44" fillId="0" borderId="0" xfId="12" quotePrefix="1" applyFont="1" applyBorder="1" applyAlignment="1">
      <alignment vertical="center" wrapText="1"/>
    </xf>
    <xf numFmtId="0" fontId="28" fillId="0" borderId="1" xfId="10" applyFont="1" applyBorder="1" applyAlignment="1">
      <alignment vertical="center"/>
    </xf>
    <xf numFmtId="0" fontId="28" fillId="0" borderId="2" xfId="10" applyFont="1" applyBorder="1" applyAlignment="1">
      <alignment vertical="center"/>
    </xf>
    <xf numFmtId="0" fontId="28" fillId="0" borderId="4" xfId="10" applyFont="1" applyBorder="1" applyAlignment="1">
      <alignment vertical="center"/>
    </xf>
    <xf numFmtId="0" fontId="28" fillId="0" borderId="0" xfId="10" applyFont="1" applyBorder="1" applyAlignment="1">
      <alignment vertical="center"/>
    </xf>
    <xf numFmtId="3" fontId="21" fillId="0" borderId="14" xfId="21" applyNumberFormat="1" applyFont="1" applyBorder="1" applyAlignment="1">
      <alignment vertical="justify"/>
    </xf>
    <xf numFmtId="0" fontId="31" fillId="0" borderId="4" xfId="10" applyFont="1" applyBorder="1" applyAlignment="1">
      <alignment vertical="center"/>
    </xf>
    <xf numFmtId="0" fontId="31" fillId="0" borderId="0" xfId="10" applyFont="1" applyBorder="1" applyAlignment="1">
      <alignment vertical="center"/>
    </xf>
    <xf numFmtId="0" fontId="17" fillId="0" borderId="0" xfId="24" quotePrefix="1" applyFont="1" applyBorder="1" applyAlignment="1">
      <alignment horizontal="center" vertical="center"/>
    </xf>
    <xf numFmtId="0" fontId="17" fillId="0" borderId="0" xfId="24" applyFont="1" applyBorder="1" applyAlignment="1">
      <alignment horizontal="center" vertical="center"/>
    </xf>
    <xf numFmtId="0" fontId="45" fillId="0" borderId="0" xfId="12" applyFont="1" applyBorder="1" applyAlignment="1">
      <alignment horizontal="left" wrapText="1"/>
    </xf>
    <xf numFmtId="0" fontId="47" fillId="0" borderId="36" xfId="12" applyFont="1" applyBorder="1" applyAlignment="1">
      <alignment wrapText="1"/>
    </xf>
    <xf numFmtId="0" fontId="24" fillId="0" borderId="14" xfId="24" applyFont="1" applyFill="1" applyBorder="1" applyAlignment="1">
      <alignment vertical="center"/>
    </xf>
    <xf numFmtId="0" fontId="10" fillId="0" borderId="14" xfId="24" applyFont="1" applyFill="1" applyBorder="1" applyAlignment="1">
      <alignment horizontal="left" vertical="center"/>
    </xf>
    <xf numFmtId="0" fontId="10" fillId="0" borderId="14" xfId="24" applyFont="1" applyFill="1" applyBorder="1" applyAlignment="1">
      <alignment vertical="center"/>
    </xf>
    <xf numFmtId="0" fontId="24" fillId="0" borderId="3" xfId="10" applyFont="1" applyBorder="1" applyAlignment="1">
      <alignment vertical="center"/>
    </xf>
    <xf numFmtId="0" fontId="28" fillId="0" borderId="14" xfId="10" applyFont="1" applyBorder="1" applyAlignment="1">
      <alignment vertical="center"/>
    </xf>
    <xf numFmtId="0" fontId="19" fillId="0" borderId="0" xfId="10" applyFont="1"/>
    <xf numFmtId="0" fontId="21" fillId="0" borderId="9" xfId="12" quotePrefix="1" applyFont="1" applyBorder="1" applyAlignment="1">
      <alignment vertical="justify"/>
    </xf>
    <xf numFmtId="0" fontId="27" fillId="0" borderId="1" xfId="10" applyFont="1" applyBorder="1" applyAlignment="1">
      <alignment vertical="center"/>
    </xf>
    <xf numFmtId="0" fontId="27" fillId="0" borderId="0" xfId="10" applyFont="1" applyBorder="1" applyAlignment="1">
      <alignment vertical="center"/>
    </xf>
    <xf numFmtId="0" fontId="11" fillId="0" borderId="0" xfId="12" applyFont="1" applyBorder="1"/>
    <xf numFmtId="49" fontId="17" fillId="0" borderId="0" xfId="24" applyNumberFormat="1" applyFont="1" applyBorder="1" applyAlignment="1">
      <alignment horizontal="center" vertical="center"/>
    </xf>
    <xf numFmtId="0" fontId="17" fillId="0" borderId="0" xfId="24" quotePrefix="1" applyFont="1" applyBorder="1" applyAlignment="1">
      <alignment horizontal="center" vertical="top"/>
    </xf>
    <xf numFmtId="0" fontId="17" fillId="0" borderId="0" xfId="24" applyFont="1" applyBorder="1" applyAlignment="1">
      <alignment horizontal="center" vertical="top"/>
    </xf>
    <xf numFmtId="0" fontId="17" fillId="0" borderId="0" xfId="24" quotePrefix="1" applyFont="1" applyBorder="1" applyAlignment="1">
      <alignment horizontal="center"/>
    </xf>
    <xf numFmtId="0" fontId="17" fillId="0" borderId="0" xfId="24" applyFont="1" applyBorder="1" applyAlignment="1">
      <alignment horizontal="center"/>
    </xf>
    <xf numFmtId="49" fontId="17" fillId="0" borderId="0" xfId="24" applyNumberFormat="1" applyFont="1" applyBorder="1" applyAlignment="1">
      <alignment horizontal="center"/>
    </xf>
    <xf numFmtId="0" fontId="17" fillId="0" borderId="7" xfId="12" quotePrefix="1" applyFont="1" applyBorder="1" applyAlignment="1">
      <alignment horizontal="center" vertical="top"/>
    </xf>
    <xf numFmtId="0" fontId="46" fillId="0" borderId="28" xfId="12" applyFont="1" applyFill="1" applyBorder="1" applyAlignment="1">
      <alignment vertical="center" wrapText="1"/>
    </xf>
    <xf numFmtId="0" fontId="46" fillId="0" borderId="28" xfId="12" applyFont="1" applyBorder="1" applyAlignment="1">
      <alignment vertical="center" wrapText="1"/>
    </xf>
    <xf numFmtId="3" fontId="46" fillId="0" borderId="28" xfId="12" applyNumberFormat="1" applyFont="1" applyFill="1" applyBorder="1" applyAlignment="1">
      <alignment horizontal="center" vertical="center" wrapText="1"/>
    </xf>
    <xf numFmtId="0" fontId="24" fillId="0" borderId="0" xfId="0" applyFont="1" applyBorder="1" applyAlignment="1">
      <alignment horizontal="justify" wrapText="1"/>
    </xf>
    <xf numFmtId="0" fontId="10" fillId="0" borderId="7" xfId="0" applyFont="1" applyBorder="1" applyAlignment="1">
      <alignment horizontal="center" vertical="center"/>
    </xf>
    <xf numFmtId="0" fontId="24" fillId="0" borderId="0" xfId="0" applyFont="1" applyBorder="1" applyAlignment="1">
      <alignment horizontal="justify"/>
    </xf>
    <xf numFmtId="0" fontId="11" fillId="0" borderId="16" xfId="12" applyFont="1" applyBorder="1"/>
    <xf numFmtId="0" fontId="44" fillId="0" borderId="18" xfId="12" applyFont="1" applyBorder="1" applyAlignment="1">
      <alignment horizontal="left" vertical="center" wrapText="1"/>
    </xf>
    <xf numFmtId="3" fontId="22" fillId="0" borderId="37" xfId="12" applyNumberFormat="1" applyFont="1" applyBorder="1" applyAlignment="1">
      <alignment vertical="justify"/>
    </xf>
    <xf numFmtId="0" fontId="17" fillId="0" borderId="20" xfId="12" applyFont="1" applyBorder="1" applyAlignment="1">
      <alignment vertical="justify"/>
    </xf>
    <xf numFmtId="0" fontId="26" fillId="0" borderId="0" xfId="0" quotePrefix="1" applyFont="1" applyAlignment="1">
      <alignment vertical="center"/>
    </xf>
    <xf numFmtId="3" fontId="17" fillId="0" borderId="0" xfId="17" applyNumberFormat="1" applyFont="1" applyFill="1" applyBorder="1" applyAlignment="1">
      <alignment vertical="center"/>
    </xf>
    <xf numFmtId="0" fontId="10" fillId="0" borderId="4" xfId="12" applyBorder="1"/>
    <xf numFmtId="0" fontId="45" fillId="0" borderId="0" xfId="12" applyFont="1" applyBorder="1" applyAlignment="1">
      <alignment horizontal="justify" vertical="center" wrapText="1"/>
    </xf>
    <xf numFmtId="0" fontId="10" fillId="0" borderId="0" xfId="12" applyBorder="1"/>
    <xf numFmtId="3" fontId="34" fillId="0" borderId="0" xfId="12" applyNumberFormat="1" applyFont="1" applyFill="1" applyBorder="1" applyAlignment="1">
      <alignment vertical="center"/>
    </xf>
    <xf numFmtId="0" fontId="24" fillId="0" borderId="14" xfId="24" applyFont="1" applyFill="1" applyBorder="1" applyAlignment="1">
      <alignment horizontal="left" vertical="center"/>
    </xf>
    <xf numFmtId="4" fontId="25" fillId="0" borderId="15" xfId="20" applyNumberFormat="1" applyFont="1" applyBorder="1" applyAlignment="1">
      <alignment horizontal="right" vertical="center"/>
    </xf>
    <xf numFmtId="0" fontId="28" fillId="0" borderId="19" xfId="20" applyFont="1" applyFill="1" applyBorder="1" applyAlignment="1">
      <alignment horizontal="left" vertical="center"/>
    </xf>
    <xf numFmtId="0" fontId="28" fillId="0" borderId="0" xfId="12" applyFont="1" applyBorder="1" applyAlignment="1">
      <alignment horizontal="justify" vertical="center"/>
    </xf>
    <xf numFmtId="0" fontId="10" fillId="0" borderId="18" xfId="12" applyFont="1" applyBorder="1" applyAlignment="1">
      <alignment horizontal="justify" vertical="center" wrapText="1"/>
    </xf>
    <xf numFmtId="0" fontId="28" fillId="0" borderId="18" xfId="12" applyFont="1" applyBorder="1" applyAlignment="1">
      <alignment horizontal="justify" vertical="center" wrapText="1"/>
    </xf>
    <xf numFmtId="3" fontId="28" fillId="0" borderId="0" xfId="12" applyNumberFormat="1" applyFont="1" applyBorder="1" applyAlignment="1">
      <alignment vertical="center"/>
    </xf>
    <xf numFmtId="3" fontId="31" fillId="0" borderId="19" xfId="8" applyNumberFormat="1" applyFont="1" applyBorder="1" applyAlignment="1">
      <alignment vertical="center"/>
    </xf>
    <xf numFmtId="3" fontId="46" fillId="0" borderId="0" xfId="12" applyNumberFormat="1" applyFont="1" applyBorder="1" applyAlignment="1">
      <alignment horizontal="right" vertical="center" wrapText="1"/>
    </xf>
    <xf numFmtId="168" fontId="0" fillId="0" borderId="0" xfId="0" applyNumberFormat="1" applyBorder="1"/>
    <xf numFmtId="0" fontId="0" fillId="0" borderId="0" xfId="0" applyBorder="1"/>
    <xf numFmtId="3" fontId="31" fillId="0" borderId="0" xfId="0" applyNumberFormat="1" applyFont="1" applyFill="1" applyBorder="1" applyAlignment="1">
      <alignment vertical="center"/>
    </xf>
    <xf numFmtId="3" fontId="50" fillId="0" borderId="14" xfId="0" applyNumberFormat="1" applyFont="1" applyBorder="1" applyAlignment="1">
      <alignment horizontal="right" vertical="center" wrapText="1"/>
    </xf>
    <xf numFmtId="3" fontId="47" fillId="0" borderId="14" xfId="0" applyNumberFormat="1" applyFont="1" applyBorder="1" applyAlignment="1">
      <alignment horizontal="right" vertical="center" wrapText="1"/>
    </xf>
    <xf numFmtId="0" fontId="30" fillId="0" borderId="0" xfId="23" applyFont="1" applyBorder="1"/>
    <xf numFmtId="0" fontId="30" fillId="0" borderId="0" xfId="23" applyFont="1" applyFill="1" applyBorder="1"/>
    <xf numFmtId="0" fontId="30" fillId="0" borderId="0" xfId="23" applyFont="1" applyFill="1" applyBorder="1" applyAlignment="1">
      <alignment horizontal="centerContinuous"/>
    </xf>
    <xf numFmtId="0" fontId="0" fillId="0" borderId="4" xfId="0" applyBorder="1"/>
    <xf numFmtId="0" fontId="30" fillId="0" borderId="28" xfId="23" applyFont="1" applyBorder="1"/>
    <xf numFmtId="0" fontId="30" fillId="0" borderId="14" xfId="23" applyFont="1" applyBorder="1"/>
    <xf numFmtId="0" fontId="51" fillId="0" borderId="4" xfId="0" applyFont="1" applyBorder="1" applyAlignment="1">
      <alignment horizontal="left"/>
    </xf>
    <xf numFmtId="3" fontId="51" fillId="0" borderId="28" xfId="0" applyNumberFormat="1" applyFont="1" applyBorder="1"/>
    <xf numFmtId="3" fontId="51" fillId="0" borderId="14" xfId="0" applyNumberFormat="1" applyFont="1" applyBorder="1"/>
    <xf numFmtId="0" fontId="31" fillId="0" borderId="4" xfId="0" applyFont="1" applyBorder="1"/>
    <xf numFmtId="0" fontId="0" fillId="0" borderId="28" xfId="0" applyFont="1" applyBorder="1"/>
    <xf numFmtId="0" fontId="0" fillId="0" borderId="14" xfId="0" applyFont="1" applyBorder="1"/>
    <xf numFmtId="3" fontId="52" fillId="0" borderId="28" xfId="0" applyNumberFormat="1" applyFont="1" applyBorder="1"/>
    <xf numFmtId="3" fontId="52" fillId="0" borderId="14" xfId="0" applyNumberFormat="1" applyFont="1" applyBorder="1"/>
    <xf numFmtId="3" fontId="31" fillId="0" borderId="28" xfId="0" applyNumberFormat="1" applyFont="1" applyBorder="1"/>
    <xf numFmtId="0" fontId="31" fillId="0" borderId="28" xfId="0" applyFont="1" applyBorder="1"/>
    <xf numFmtId="0" fontId="31" fillId="0" borderId="14" xfId="0" applyFont="1" applyBorder="1"/>
    <xf numFmtId="0" fontId="0" fillId="0" borderId="4" xfId="0" applyFont="1" applyBorder="1" applyAlignment="1">
      <alignment horizontal="left" indent="1"/>
    </xf>
    <xf numFmtId="3" fontId="31" fillId="0" borderId="14" xfId="0" applyNumberFormat="1" applyFont="1" applyBorder="1"/>
    <xf numFmtId="0" fontId="31" fillId="0" borderId="0" xfId="0" applyFont="1" applyBorder="1"/>
    <xf numFmtId="0" fontId="27" fillId="0" borderId="0" xfId="0" quotePrefix="1" applyFont="1" applyAlignment="1">
      <alignment vertical="center" wrapText="1"/>
    </xf>
    <xf numFmtId="0" fontId="27" fillId="0" borderId="0" xfId="0" quotePrefix="1" applyFont="1" applyAlignment="1">
      <alignment vertical="center"/>
    </xf>
    <xf numFmtId="0" fontId="10" fillId="0" borderId="4" xfId="0" applyFont="1" applyBorder="1" applyAlignment="1">
      <alignment horizontal="left" indent="1"/>
    </xf>
    <xf numFmtId="0" fontId="10" fillId="0" borderId="4" xfId="0" applyFont="1" applyBorder="1" applyAlignment="1">
      <alignment horizontal="justify" wrapText="1"/>
    </xf>
    <xf numFmtId="0" fontId="10" fillId="0" borderId="4" xfId="0" applyFont="1" applyBorder="1" applyAlignment="1">
      <alignment horizontal="justify"/>
    </xf>
    <xf numFmtId="0" fontId="28" fillId="0" borderId="18" xfId="12" applyFont="1" applyFill="1" applyBorder="1" applyAlignment="1">
      <alignment horizontal="justify" vertical="center"/>
    </xf>
    <xf numFmtId="0" fontId="31" fillId="0" borderId="0" xfId="12" applyFont="1" applyBorder="1" applyAlignment="1">
      <alignment horizontal="justify" vertical="center"/>
    </xf>
    <xf numFmtId="0" fontId="31" fillId="0" borderId="0" xfId="10" applyFont="1" applyBorder="1" applyAlignment="1">
      <alignment horizontal="justify" vertical="center"/>
    </xf>
    <xf numFmtId="3" fontId="45" fillId="0" borderId="28" xfId="12" applyNumberFormat="1" applyFont="1" applyFill="1" applyBorder="1" applyAlignment="1">
      <alignment vertical="center" wrapText="1"/>
    </xf>
    <xf numFmtId="3" fontId="44" fillId="0" borderId="28" xfId="12" applyNumberFormat="1" applyFont="1" applyFill="1" applyBorder="1" applyAlignment="1">
      <alignment vertical="center" wrapText="1"/>
    </xf>
    <xf numFmtId="3" fontId="31" fillId="0" borderId="28" xfId="0" applyNumberFormat="1" applyFont="1" applyBorder="1" applyAlignment="1">
      <alignment vertical="center"/>
    </xf>
    <xf numFmtId="3" fontId="52" fillId="0" borderId="14" xfId="0" applyNumberFormat="1" applyFont="1" applyBorder="1" applyAlignment="1">
      <alignment vertical="center"/>
    </xf>
    <xf numFmtId="0" fontId="10" fillId="0" borderId="0" xfId="0" applyFont="1" applyBorder="1" applyAlignment="1">
      <alignment horizontal="justify"/>
    </xf>
    <xf numFmtId="0" fontId="10" fillId="0" borderId="0" xfId="0" applyFont="1" applyBorder="1" applyAlignment="1">
      <alignment horizontal="justify" wrapText="1"/>
    </xf>
    <xf numFmtId="0" fontId="45" fillId="0" borderId="14" xfId="12" applyFont="1" applyFill="1" applyBorder="1" applyAlignment="1">
      <alignment vertical="center" wrapText="1"/>
    </xf>
    <xf numFmtId="0" fontId="10" fillId="0" borderId="14" xfId="24" applyFont="1" applyFill="1" applyBorder="1" applyAlignment="1">
      <alignment horizontal="justify" vertical="center"/>
    </xf>
    <xf numFmtId="0" fontId="47" fillId="0" borderId="36" xfId="12" applyFont="1" applyBorder="1" applyAlignment="1">
      <alignment horizontal="left" wrapText="1"/>
    </xf>
    <xf numFmtId="3" fontId="25" fillId="0" borderId="0" xfId="20" applyNumberFormat="1" applyFont="1" applyBorder="1" applyAlignment="1">
      <alignment horizontal="right" vertical="center"/>
    </xf>
    <xf numFmtId="3" fontId="24" fillId="0" borderId="0" xfId="20" applyNumberFormat="1" applyFont="1" applyBorder="1" applyAlignment="1">
      <alignment horizontal="right" vertical="center"/>
    </xf>
    <xf numFmtId="0" fontId="31" fillId="0" borderId="6" xfId="0" applyFont="1" applyBorder="1"/>
    <xf numFmtId="0" fontId="0" fillId="0" borderId="29" xfId="0" applyFont="1" applyBorder="1"/>
    <xf numFmtId="0" fontId="0" fillId="0" borderId="15" xfId="0" applyFont="1" applyBorder="1"/>
    <xf numFmtId="0" fontId="28" fillId="0" borderId="18" xfId="20" applyFont="1" applyFill="1" applyBorder="1" applyAlignment="1">
      <alignment horizontal="left" vertical="center"/>
    </xf>
    <xf numFmtId="0" fontId="31" fillId="0" borderId="0" xfId="12" applyFont="1" applyBorder="1" applyAlignment="1">
      <alignment horizontal="left" vertical="center"/>
    </xf>
    <xf numFmtId="0" fontId="54" fillId="0" borderId="0" xfId="0" applyFont="1" applyAlignment="1"/>
    <xf numFmtId="0" fontId="10" fillId="0" borderId="0" xfId="0" applyFont="1"/>
    <xf numFmtId="0" fontId="41" fillId="0" borderId="0" xfId="0" applyFont="1" applyAlignment="1">
      <alignment vertical="center"/>
    </xf>
    <xf numFmtId="3" fontId="46" fillId="0" borderId="0" xfId="12" applyNumberFormat="1" applyFont="1" applyFill="1" applyBorder="1" applyAlignment="1">
      <alignment horizontal="center" vertical="center" wrapText="1"/>
    </xf>
    <xf numFmtId="3" fontId="46" fillId="0" borderId="28" xfId="12" applyNumberFormat="1" applyFont="1" applyFill="1" applyBorder="1" applyAlignment="1">
      <alignment horizontal="right" vertical="center" wrapText="1"/>
    </xf>
    <xf numFmtId="3" fontId="47" fillId="0" borderId="28" xfId="12" applyNumberFormat="1" applyFont="1" applyFill="1" applyBorder="1" applyAlignment="1">
      <alignment horizontal="right" vertical="center" wrapText="1"/>
    </xf>
    <xf numFmtId="3" fontId="51" fillId="0" borderId="28" xfId="0" applyNumberFormat="1" applyFont="1" applyFill="1" applyBorder="1"/>
    <xf numFmtId="0" fontId="29" fillId="0" borderId="0" xfId="12" applyFont="1" applyAlignment="1">
      <alignment horizontal="center" vertical="center"/>
    </xf>
    <xf numFmtId="0" fontId="56" fillId="0" borderId="0" xfId="12" applyFont="1"/>
    <xf numFmtId="0" fontId="56" fillId="0" borderId="0" xfId="12" applyFont="1" applyAlignment="1">
      <alignment horizontal="center"/>
    </xf>
    <xf numFmtId="0" fontId="57" fillId="0" borderId="0" xfId="12" applyFont="1" applyAlignment="1">
      <alignment horizontal="center" vertical="center"/>
    </xf>
    <xf numFmtId="0" fontId="10" fillId="0" borderId="0" xfId="12" applyAlignment="1">
      <alignment vertical="center"/>
    </xf>
    <xf numFmtId="0" fontId="10" fillId="0" borderId="0" xfId="12" applyFill="1" applyAlignment="1">
      <alignment vertical="center"/>
    </xf>
    <xf numFmtId="0" fontId="10" fillId="0" borderId="0" xfId="12" applyFill="1"/>
    <xf numFmtId="3" fontId="58" fillId="0" borderId="28" xfId="12" applyNumberFormat="1" applyFont="1" applyFill="1" applyBorder="1" applyAlignment="1">
      <alignment vertical="center" wrapText="1"/>
    </xf>
    <xf numFmtId="0" fontId="24" fillId="0" borderId="19" xfId="20" applyFont="1" applyFill="1" applyBorder="1" applyAlignment="1">
      <alignment horizontal="right" vertical="center"/>
    </xf>
    <xf numFmtId="0" fontId="27" fillId="0" borderId="2" xfId="10" applyFont="1" applyBorder="1" applyAlignment="1">
      <alignment vertical="center"/>
    </xf>
    <xf numFmtId="0" fontId="19" fillId="0" borderId="18" xfId="24" applyFont="1" applyFill="1" applyBorder="1" applyAlignment="1">
      <alignment horizontal="left" vertical="center"/>
    </xf>
    <xf numFmtId="0" fontId="22" fillId="0" borderId="18" xfId="24" applyFont="1" applyFill="1" applyBorder="1" applyAlignment="1">
      <alignment vertical="center"/>
    </xf>
    <xf numFmtId="0" fontId="47" fillId="0" borderId="0" xfId="12" applyFont="1" applyBorder="1" applyAlignment="1">
      <alignment vertical="center" wrapText="1"/>
    </xf>
    <xf numFmtId="0" fontId="46" fillId="0" borderId="0" xfId="12" applyFont="1" applyBorder="1" applyAlignment="1">
      <alignment vertical="center" wrapText="1"/>
    </xf>
    <xf numFmtId="3" fontId="19" fillId="0" borderId="0" xfId="12" applyNumberFormat="1" applyFont="1" applyFill="1" applyBorder="1" applyAlignment="1">
      <alignment vertical="center"/>
    </xf>
    <xf numFmtId="3" fontId="19" fillId="0" borderId="37" xfId="12" applyNumberFormat="1" applyFont="1" applyBorder="1" applyAlignment="1">
      <alignment vertical="justify"/>
    </xf>
    <xf numFmtId="3" fontId="19" fillId="0" borderId="27" xfId="12" applyNumberFormat="1" applyFont="1" applyBorder="1" applyAlignment="1">
      <alignment vertical="justify"/>
    </xf>
    <xf numFmtId="0" fontId="47" fillId="0" borderId="4" xfId="12" quotePrefix="1" applyFont="1" applyBorder="1" applyAlignment="1">
      <alignment horizontal="right" vertical="center" wrapText="1"/>
    </xf>
    <xf numFmtId="0" fontId="46" fillId="0" borderId="4" xfId="12" applyFont="1" applyBorder="1" applyAlignment="1">
      <alignment horizontal="right" vertical="center" wrapText="1"/>
    </xf>
    <xf numFmtId="0" fontId="45" fillId="0" borderId="0" xfId="0" applyFont="1" applyAlignment="1">
      <alignment vertical="center"/>
    </xf>
    <xf numFmtId="0" fontId="10" fillId="0" borderId="0" xfId="10"/>
    <xf numFmtId="0" fontId="59" fillId="0" borderId="0" xfId="20" applyFont="1" applyBorder="1" applyAlignment="1"/>
    <xf numFmtId="0" fontId="59" fillId="0" borderId="0" xfId="20" quotePrefix="1" applyFont="1" applyBorder="1" applyAlignment="1">
      <alignment vertical="center" wrapText="1"/>
    </xf>
    <xf numFmtId="0" fontId="60" fillId="0" borderId="0" xfId="20" applyFont="1" applyBorder="1" applyAlignment="1">
      <alignment vertical="center"/>
    </xf>
    <xf numFmtId="0" fontId="61" fillId="0" borderId="4" xfId="12" applyFont="1" applyBorder="1"/>
    <xf numFmtId="0" fontId="56" fillId="0" borderId="4" xfId="12" applyFont="1" applyBorder="1"/>
    <xf numFmtId="0" fontId="56" fillId="0" borderId="4" xfId="12" applyFont="1" applyBorder="1" applyAlignment="1">
      <alignment vertical="center"/>
    </xf>
    <xf numFmtId="0" fontId="56" fillId="0" borderId="4" xfId="12" applyFont="1" applyFill="1" applyBorder="1" applyAlignment="1">
      <alignment vertical="center"/>
    </xf>
    <xf numFmtId="0" fontId="56" fillId="0" borderId="4" xfId="12" applyFont="1" applyFill="1" applyBorder="1"/>
    <xf numFmtId="0" fontId="56" fillId="0" borderId="6" xfId="12" applyFont="1" applyBorder="1"/>
    <xf numFmtId="0" fontId="10" fillId="0" borderId="0" xfId="0" applyFont="1" applyBorder="1" applyAlignment="1">
      <alignment horizontal="justify" vertical="center"/>
    </xf>
    <xf numFmtId="3" fontId="15" fillId="0" borderId="0" xfId="20" applyNumberFormat="1" applyFont="1" applyBorder="1"/>
    <xf numFmtId="3" fontId="14" fillId="0" borderId="0" xfId="20" applyNumberFormat="1" applyFont="1" applyBorder="1"/>
    <xf numFmtId="170" fontId="24" fillId="0" borderId="5" xfId="20" applyNumberFormat="1" applyFont="1" applyBorder="1" applyAlignment="1">
      <alignment horizontal="center" vertical="center"/>
    </xf>
    <xf numFmtId="0" fontId="14" fillId="0" borderId="0" xfId="20" applyFont="1" applyFill="1" applyBorder="1"/>
    <xf numFmtId="0" fontId="15" fillId="0" borderId="0" xfId="20" applyFont="1" applyFill="1" applyBorder="1"/>
    <xf numFmtId="4" fontId="24" fillId="0" borderId="24" xfId="20" applyNumberFormat="1" applyFont="1" applyFill="1" applyBorder="1" applyAlignment="1">
      <alignment horizontal="center" vertical="center"/>
    </xf>
    <xf numFmtId="0" fontId="10" fillId="0" borderId="54" xfId="24" applyFont="1" applyFill="1" applyBorder="1" applyAlignment="1">
      <alignment horizontal="left" vertical="center" wrapText="1"/>
    </xf>
    <xf numFmtId="0" fontId="46" fillId="0" borderId="14" xfId="12" applyFont="1" applyBorder="1" applyAlignment="1">
      <alignment vertical="center" wrapText="1"/>
    </xf>
    <xf numFmtId="0" fontId="46" fillId="0" borderId="4" xfId="12" applyFont="1" applyFill="1" applyBorder="1" applyAlignment="1">
      <alignment horizontal="right" vertical="center" wrapText="1"/>
    </xf>
    <xf numFmtId="0" fontId="46" fillId="0" borderId="14" xfId="12" applyFont="1" applyFill="1" applyBorder="1" applyAlignment="1">
      <alignment vertical="center" wrapText="1"/>
    </xf>
    <xf numFmtId="0" fontId="10" fillId="0" borderId="43" xfId="24" applyFont="1" applyFill="1" applyBorder="1" applyAlignment="1">
      <alignment horizontal="center" vertical="center" wrapText="1"/>
    </xf>
    <xf numFmtId="0" fontId="10" fillId="0" borderId="41" xfId="24" applyFont="1" applyFill="1" applyBorder="1" applyAlignment="1">
      <alignment horizontal="center" vertical="center" wrapText="1"/>
    </xf>
    <xf numFmtId="0" fontId="10" fillId="0" borderId="0" xfId="24" applyFont="1" applyFill="1" applyBorder="1" applyAlignment="1">
      <alignment horizontal="left" vertical="center" wrapText="1"/>
    </xf>
    <xf numFmtId="3" fontId="17" fillId="0" borderId="36" xfId="21" applyNumberFormat="1" applyFont="1" applyBorder="1" applyAlignment="1">
      <alignment vertical="center"/>
    </xf>
    <xf numFmtId="0" fontId="20" fillId="3" borderId="4" xfId="12" applyFont="1" applyFill="1" applyBorder="1" applyAlignment="1">
      <alignment vertical="justify"/>
    </xf>
    <xf numFmtId="0" fontId="20" fillId="3" borderId="0" xfId="12" applyFont="1" applyFill="1" applyBorder="1" applyAlignment="1">
      <alignment vertical="justify"/>
    </xf>
    <xf numFmtId="0" fontId="20" fillId="3" borderId="6" xfId="12" applyFont="1" applyFill="1" applyBorder="1" applyAlignment="1">
      <alignment vertical="justify"/>
    </xf>
    <xf numFmtId="0" fontId="20" fillId="3" borderId="7" xfId="12" applyFont="1" applyFill="1" applyBorder="1" applyAlignment="1">
      <alignment vertical="justify"/>
    </xf>
    <xf numFmtId="0" fontId="17" fillId="3" borderId="1" xfId="12" quotePrefix="1" applyFont="1" applyFill="1" applyBorder="1" applyAlignment="1">
      <alignment vertical="justify"/>
    </xf>
    <xf numFmtId="0" fontId="17" fillId="3" borderId="2" xfId="12" quotePrefix="1" applyFont="1" applyFill="1" applyBorder="1" applyAlignment="1">
      <alignment vertical="justify"/>
    </xf>
    <xf numFmtId="0" fontId="28" fillId="3" borderId="21" xfId="12" applyFont="1" applyFill="1" applyBorder="1" applyAlignment="1">
      <alignment horizontal="center" vertical="center"/>
    </xf>
    <xf numFmtId="169" fontId="10" fillId="0" borderId="0" xfId="12" applyNumberFormat="1"/>
    <xf numFmtId="0" fontId="44" fillId="0" borderId="28" xfId="12" quotePrefix="1" applyFont="1" applyBorder="1" applyAlignment="1">
      <alignment vertical="center" wrapText="1"/>
    </xf>
    <xf numFmtId="0" fontId="44" fillId="0" borderId="28" xfId="12" applyFont="1" applyBorder="1" applyAlignment="1">
      <alignment vertical="center" wrapText="1"/>
    </xf>
    <xf numFmtId="0" fontId="44" fillId="0" borderId="29" xfId="12" applyFont="1" applyBorder="1" applyAlignment="1">
      <alignment vertical="center" wrapText="1"/>
    </xf>
    <xf numFmtId="0" fontId="47" fillId="0" borderId="14" xfId="12" applyFont="1" applyBorder="1" applyAlignment="1">
      <alignment horizontal="left" vertical="center" wrapText="1"/>
    </xf>
    <xf numFmtId="0" fontId="47" fillId="0" borderId="14" xfId="12" applyFont="1" applyBorder="1" applyAlignment="1">
      <alignment vertical="center" wrapText="1"/>
    </xf>
    <xf numFmtId="0" fontId="47" fillId="0" borderId="14" xfId="12" applyFont="1" applyFill="1" applyBorder="1" applyAlignment="1">
      <alignment vertical="center" wrapText="1"/>
    </xf>
    <xf numFmtId="3" fontId="47" fillId="0" borderId="28" xfId="12" applyNumberFormat="1" applyFont="1" applyFill="1" applyBorder="1" applyAlignment="1">
      <alignment vertical="center" wrapText="1"/>
    </xf>
    <xf numFmtId="0" fontId="47" fillId="0" borderId="14" xfId="12" applyFont="1" applyBorder="1" applyAlignment="1">
      <alignment vertical="top" wrapText="1"/>
    </xf>
    <xf numFmtId="3" fontId="47" fillId="0" borderId="28" xfId="12" applyNumberFormat="1" applyFont="1" applyFill="1" applyBorder="1" applyAlignment="1">
      <alignment vertical="top" wrapText="1"/>
    </xf>
    <xf numFmtId="3" fontId="47" fillId="0" borderId="28" xfId="12" applyNumberFormat="1" applyFont="1" applyBorder="1" applyAlignment="1">
      <alignment vertical="center" wrapText="1"/>
    </xf>
    <xf numFmtId="0" fontId="45" fillId="0" borderId="28" xfId="12" applyFont="1" applyBorder="1" applyAlignment="1">
      <alignment vertical="center" wrapText="1"/>
    </xf>
    <xf numFmtId="3" fontId="45" fillId="0" borderId="28" xfId="12" applyNumberFormat="1" applyFont="1" applyBorder="1" applyAlignment="1">
      <alignment horizontal="right" vertical="center" wrapText="1"/>
    </xf>
    <xf numFmtId="0" fontId="42" fillId="3" borderId="31" xfId="0" applyFont="1" applyFill="1" applyBorder="1" applyAlignment="1">
      <alignment horizontal="center" vertical="center" wrapText="1"/>
    </xf>
    <xf numFmtId="0" fontId="26" fillId="0" borderId="0" xfId="20" applyFont="1" applyBorder="1" applyAlignment="1"/>
    <xf numFmtId="0" fontId="27" fillId="0" borderId="0" xfId="20" quotePrefix="1" applyFont="1" applyBorder="1" applyAlignment="1">
      <alignment vertical="center"/>
    </xf>
    <xf numFmtId="0" fontId="28" fillId="0" borderId="0" xfId="20" applyFont="1" applyBorder="1" applyAlignment="1">
      <alignment vertical="center"/>
    </xf>
    <xf numFmtId="0" fontId="60" fillId="0" borderId="0" xfId="0" applyFont="1" applyFill="1" applyBorder="1" applyAlignment="1">
      <alignment horizontal="center"/>
    </xf>
    <xf numFmtId="0" fontId="60" fillId="0" borderId="7" xfId="0" applyFont="1" applyFill="1" applyBorder="1" applyAlignment="1">
      <alignment horizontal="center"/>
    </xf>
    <xf numFmtId="0" fontId="60" fillId="0" borderId="7" xfId="0" applyFont="1" applyFill="1" applyBorder="1" applyAlignment="1">
      <alignment horizontal="center" vertical="center" wrapText="1"/>
    </xf>
    <xf numFmtId="0" fontId="10" fillId="0" borderId="54" xfId="24" applyFont="1" applyFill="1" applyBorder="1" applyAlignment="1">
      <alignment horizontal="center" vertical="center" wrapText="1"/>
    </xf>
    <xf numFmtId="43" fontId="10" fillId="0" borderId="54" xfId="3" applyFont="1" applyFill="1" applyBorder="1" applyAlignment="1">
      <alignment horizontal="right" vertical="center" wrapText="1"/>
    </xf>
    <xf numFmtId="4" fontId="10" fillId="0" borderId="55" xfId="24" applyNumberFormat="1" applyFont="1" applyFill="1" applyBorder="1" applyAlignment="1">
      <alignment horizontal="right" vertical="center" wrapText="1"/>
    </xf>
    <xf numFmtId="4" fontId="10" fillId="0" borderId="55" xfId="3" applyNumberFormat="1" applyFont="1" applyFill="1" applyBorder="1" applyAlignment="1">
      <alignment horizontal="right" vertical="center" wrapText="1"/>
    </xf>
    <xf numFmtId="43" fontId="10" fillId="0" borderId="18" xfId="3" applyFont="1" applyFill="1" applyBorder="1" applyAlignment="1">
      <alignment horizontal="right" vertical="center" wrapText="1"/>
    </xf>
    <xf numFmtId="4" fontId="10" fillId="0" borderId="14" xfId="3" applyNumberFormat="1" applyFont="1" applyFill="1" applyBorder="1" applyAlignment="1">
      <alignment horizontal="right" vertical="center" wrapText="1"/>
    </xf>
    <xf numFmtId="0" fontId="42" fillId="3" borderId="30" xfId="12" applyFont="1" applyFill="1" applyBorder="1" applyAlignment="1">
      <alignment horizontal="center" vertical="center" wrapText="1"/>
    </xf>
    <xf numFmtId="0" fontId="42" fillId="3" borderId="33" xfId="12" applyFont="1" applyFill="1" applyBorder="1" applyAlignment="1">
      <alignment vertical="center" wrapText="1"/>
    </xf>
    <xf numFmtId="0" fontId="42" fillId="3" borderId="9" xfId="12" applyFont="1" applyFill="1" applyBorder="1" applyAlignment="1">
      <alignment vertical="center" wrapText="1"/>
    </xf>
    <xf numFmtId="0" fontId="42" fillId="3" borderId="31" xfId="12" applyFont="1" applyFill="1" applyBorder="1" applyAlignment="1">
      <alignment horizontal="center" vertical="center" wrapText="1"/>
    </xf>
    <xf numFmtId="3" fontId="42" fillId="3" borderId="30" xfId="12" applyNumberFormat="1" applyFont="1" applyFill="1" applyBorder="1" applyAlignment="1">
      <alignment vertical="center" wrapText="1"/>
    </xf>
    <xf numFmtId="0" fontId="63" fillId="3" borderId="57" xfId="0" applyFont="1" applyFill="1" applyBorder="1" applyAlignment="1">
      <alignment horizontal="center" vertical="center" wrapText="1"/>
    </xf>
    <xf numFmtId="0" fontId="63" fillId="3" borderId="56" xfId="0" applyFont="1" applyFill="1" applyBorder="1" applyAlignment="1">
      <alignment horizontal="center" vertical="center" wrapText="1"/>
    </xf>
    <xf numFmtId="0" fontId="63" fillId="3" borderId="59" xfId="0" applyFont="1" applyFill="1" applyBorder="1" applyAlignment="1">
      <alignment horizontal="center" vertical="center" wrapText="1"/>
    </xf>
    <xf numFmtId="0" fontId="63" fillId="3" borderId="60" xfId="0" applyFont="1" applyFill="1" applyBorder="1" applyAlignment="1">
      <alignment horizontal="center" vertical="center" wrapText="1"/>
    </xf>
    <xf numFmtId="44" fontId="42" fillId="3" borderId="30" xfId="33" applyFont="1" applyFill="1" applyBorder="1" applyAlignment="1">
      <alignment horizontal="right" vertical="center" wrapText="1"/>
    </xf>
    <xf numFmtId="0" fontId="47" fillId="0" borderId="28" xfId="0" applyFont="1" applyBorder="1" applyAlignment="1">
      <alignment horizontal="justify" vertical="center" wrapText="1"/>
    </xf>
    <xf numFmtId="0" fontId="28" fillId="0" borderId="4" xfId="20" applyFont="1" applyBorder="1" applyAlignment="1">
      <alignment horizontal="left" vertical="center"/>
    </xf>
    <xf numFmtId="3" fontId="28" fillId="0" borderId="24" xfId="20" applyNumberFormat="1" applyFont="1" applyBorder="1" applyAlignment="1">
      <alignment horizontal="right" vertical="center"/>
    </xf>
    <xf numFmtId="4" fontId="28" fillId="0" borderId="5" xfId="20" applyNumberFormat="1" applyFont="1" applyBorder="1" applyAlignment="1">
      <alignment horizontal="center" vertical="center"/>
    </xf>
    <xf numFmtId="0" fontId="31" fillId="0" borderId="0" xfId="20" applyFont="1" applyBorder="1" applyAlignment="1">
      <alignment vertical="center"/>
    </xf>
    <xf numFmtId="0" fontId="28" fillId="0" borderId="4" xfId="20" applyFont="1" applyBorder="1" applyAlignment="1">
      <alignment vertical="center"/>
    </xf>
    <xf numFmtId="3" fontId="28" fillId="0" borderId="24" xfId="20" applyNumberFormat="1" applyFont="1" applyFill="1" applyBorder="1" applyAlignment="1">
      <alignment horizontal="right" vertical="center"/>
    </xf>
    <xf numFmtId="0" fontId="28" fillId="2" borderId="0" xfId="20" applyFont="1" applyFill="1" applyBorder="1" applyAlignment="1">
      <alignment horizontal="centerContinuous" vertical="center"/>
    </xf>
    <xf numFmtId="3" fontId="28" fillId="2" borderId="24" xfId="20" applyNumberFormat="1" applyFont="1" applyFill="1" applyBorder="1" applyAlignment="1">
      <alignment horizontal="right" vertical="center"/>
    </xf>
    <xf numFmtId="4" fontId="28" fillId="2" borderId="12" xfId="20" applyNumberFormat="1" applyFont="1" applyFill="1" applyBorder="1" applyAlignment="1">
      <alignment horizontal="center" vertical="center"/>
    </xf>
    <xf numFmtId="0" fontId="28" fillId="0" borderId="0" xfId="20" applyFont="1" applyBorder="1" applyAlignment="1">
      <alignment horizontal="right" vertical="center"/>
    </xf>
    <xf numFmtId="4" fontId="28" fillId="0" borderId="24" xfId="20" applyNumberFormat="1" applyFont="1" applyBorder="1" applyAlignment="1">
      <alignment horizontal="right" vertical="center"/>
    </xf>
    <xf numFmtId="4" fontId="31" fillId="0" borderId="5" xfId="20" applyNumberFormat="1" applyFont="1" applyBorder="1" applyAlignment="1">
      <alignment horizontal="center" vertical="center"/>
    </xf>
    <xf numFmtId="0" fontId="31" fillId="0" borderId="4" xfId="20" applyFont="1" applyBorder="1" applyAlignment="1">
      <alignment horizontal="center" vertical="center"/>
    </xf>
    <xf numFmtId="0" fontId="14" fillId="0" borderId="0" xfId="20" applyFont="1" applyBorder="1" applyAlignment="1">
      <alignment wrapText="1"/>
    </xf>
    <xf numFmtId="4" fontId="28" fillId="2" borderId="5" xfId="20" applyNumberFormat="1" applyFont="1" applyFill="1" applyBorder="1" applyAlignment="1">
      <alignment horizontal="center" vertical="center"/>
    </xf>
    <xf numFmtId="0" fontId="31" fillId="0" borderId="0" xfId="20" applyFont="1" applyBorder="1" applyAlignment="1">
      <alignment horizontal="left" vertical="center"/>
    </xf>
    <xf numFmtId="0" fontId="28" fillId="0" borderId="0" xfId="20" applyFont="1" applyBorder="1" applyAlignment="1">
      <alignment horizontal="left" vertical="center"/>
    </xf>
    <xf numFmtId="3" fontId="28" fillId="0" borderId="19" xfId="20" applyNumberFormat="1" applyFont="1" applyBorder="1" applyAlignment="1">
      <alignment horizontal="right" vertical="center"/>
    </xf>
    <xf numFmtId="3" fontId="28" fillId="0" borderId="14" xfId="20" applyNumberFormat="1" applyFont="1" applyBorder="1" applyAlignment="1">
      <alignment horizontal="right" vertical="center"/>
    </xf>
    <xf numFmtId="0" fontId="16" fillId="0" borderId="0" xfId="20" applyFont="1" applyBorder="1"/>
    <xf numFmtId="0" fontId="28" fillId="0" borderId="4" xfId="20" quotePrefix="1" applyFont="1" applyBorder="1" applyAlignment="1">
      <alignment vertical="center" wrapText="1"/>
    </xf>
    <xf numFmtId="3" fontId="31" fillId="0" borderId="19" xfId="20" applyNumberFormat="1" applyFont="1" applyBorder="1" applyAlignment="1">
      <alignment horizontal="right" vertical="center"/>
    </xf>
    <xf numFmtId="0" fontId="30" fillId="3" borderId="17" xfId="20" applyFont="1" applyFill="1" applyBorder="1" applyAlignment="1">
      <alignment vertical="center"/>
    </xf>
    <xf numFmtId="0" fontId="30" fillId="3" borderId="2" xfId="20" applyFont="1" applyFill="1" applyBorder="1" applyAlignment="1">
      <alignment vertical="center"/>
    </xf>
    <xf numFmtId="4" fontId="30" fillId="3" borderId="3" xfId="20" applyNumberFormat="1" applyFont="1" applyFill="1" applyBorder="1" applyAlignment="1">
      <alignment horizontal="right" vertical="center"/>
    </xf>
    <xf numFmtId="0" fontId="30" fillId="3" borderId="21" xfId="20" applyFont="1" applyFill="1" applyBorder="1" applyAlignment="1">
      <alignment vertical="center"/>
    </xf>
    <xf numFmtId="0" fontId="30" fillId="3" borderId="7" xfId="20" applyFont="1" applyFill="1" applyBorder="1" applyAlignment="1">
      <alignment vertical="center"/>
    </xf>
    <xf numFmtId="4" fontId="30" fillId="3" borderId="15" xfId="20" applyNumberFormat="1" applyFont="1" applyFill="1" applyBorder="1" applyAlignment="1">
      <alignment horizontal="right" vertical="center"/>
    </xf>
    <xf numFmtId="0" fontId="27" fillId="3" borderId="1" xfId="0" applyFont="1" applyFill="1" applyBorder="1" applyAlignment="1">
      <alignment vertical="center"/>
    </xf>
    <xf numFmtId="0" fontId="27" fillId="3" borderId="2" xfId="0" applyFont="1" applyFill="1" applyBorder="1" applyAlignment="1">
      <alignment vertical="center"/>
    </xf>
    <xf numFmtId="0" fontId="27" fillId="3" borderId="16" xfId="0" applyFont="1" applyFill="1" applyBorder="1" applyAlignment="1">
      <alignment vertical="center"/>
    </xf>
    <xf numFmtId="0" fontId="27" fillId="3" borderId="4" xfId="0" applyFont="1" applyFill="1" applyBorder="1" applyAlignment="1">
      <alignment vertical="center"/>
    </xf>
    <xf numFmtId="0" fontId="27" fillId="3" borderId="0" xfId="0" applyFont="1" applyFill="1" applyBorder="1" applyAlignment="1">
      <alignment vertical="center"/>
    </xf>
    <xf numFmtId="0" fontId="27" fillId="3" borderId="18" xfId="0" applyFont="1" applyFill="1" applyBorder="1" applyAlignment="1">
      <alignment horizontal="center" vertical="center"/>
    </xf>
    <xf numFmtId="0" fontId="27" fillId="3" borderId="6" xfId="0" applyFont="1" applyFill="1" applyBorder="1" applyAlignment="1">
      <alignment vertical="center"/>
    </xf>
    <xf numFmtId="0" fontId="27" fillId="3" borderId="7" xfId="0" applyFont="1" applyFill="1" applyBorder="1" applyAlignment="1">
      <alignment vertical="center"/>
    </xf>
    <xf numFmtId="0" fontId="27" fillId="3" borderId="20" xfId="0" applyFont="1" applyFill="1" applyBorder="1" applyAlignment="1">
      <alignment vertical="center"/>
    </xf>
    <xf numFmtId="4" fontId="27" fillId="3" borderId="17" xfId="0" applyNumberFormat="1" applyFont="1" applyFill="1" applyBorder="1" applyAlignment="1">
      <alignment vertical="center"/>
    </xf>
    <xf numFmtId="4" fontId="27" fillId="3" borderId="3" xfId="0" applyNumberFormat="1" applyFont="1" applyFill="1" applyBorder="1" applyAlignment="1">
      <alignment horizontal="center" vertical="center"/>
    </xf>
    <xf numFmtId="4" fontId="27" fillId="3" borderId="19" xfId="0" applyNumberFormat="1" applyFont="1" applyFill="1" applyBorder="1" applyAlignment="1">
      <alignment horizontal="center" vertical="center"/>
    </xf>
    <xf numFmtId="4" fontId="27" fillId="3" borderId="14" xfId="0" applyNumberFormat="1" applyFont="1" applyFill="1" applyBorder="1" applyAlignment="1">
      <alignment horizontal="center" vertical="center"/>
    </xf>
    <xf numFmtId="4" fontId="27" fillId="3" borderId="21" xfId="0" applyNumberFormat="1" applyFont="1" applyFill="1" applyBorder="1" applyAlignment="1">
      <alignment horizontal="center" vertical="center"/>
    </xf>
    <xf numFmtId="4" fontId="27" fillId="3" borderId="15" xfId="0" applyNumberFormat="1" applyFont="1" applyFill="1" applyBorder="1" applyAlignment="1">
      <alignment horizontal="center" vertical="center"/>
    </xf>
    <xf numFmtId="0" fontId="30" fillId="3" borderId="1" xfId="0" applyFont="1" applyFill="1" applyBorder="1"/>
    <xf numFmtId="0" fontId="30" fillId="3" borderId="2" xfId="0" applyFont="1" applyFill="1" applyBorder="1" applyAlignment="1">
      <alignment vertical="center"/>
    </xf>
    <xf numFmtId="0" fontId="30" fillId="3" borderId="16" xfId="0" applyFont="1" applyFill="1" applyBorder="1" applyAlignment="1">
      <alignment vertical="center"/>
    </xf>
    <xf numFmtId="4" fontId="30" fillId="3" borderId="2" xfId="0" applyNumberFormat="1" applyFont="1" applyFill="1" applyBorder="1" applyAlignment="1">
      <alignment vertical="center"/>
    </xf>
    <xf numFmtId="4" fontId="30" fillId="3" borderId="11" xfId="0" applyNumberFormat="1" applyFont="1" applyFill="1" applyBorder="1" applyAlignment="1">
      <alignment vertical="center"/>
    </xf>
    <xf numFmtId="0" fontId="30" fillId="3" borderId="4" xfId="0" applyFont="1" applyFill="1" applyBorder="1"/>
    <xf numFmtId="0" fontId="27" fillId="3" borderId="0" xfId="0" applyFont="1" applyFill="1" applyBorder="1" applyAlignment="1">
      <alignment horizontal="centerContinuous" vertical="center"/>
    </xf>
    <xf numFmtId="0" fontId="30" fillId="3" borderId="18" xfId="0" applyFont="1" applyFill="1" applyBorder="1" applyAlignment="1">
      <alignment horizontal="centerContinuous" vertical="center"/>
    </xf>
    <xf numFmtId="3" fontId="27" fillId="3" borderId="0" xfId="0" applyNumberFormat="1" applyFont="1" applyFill="1" applyBorder="1" applyAlignment="1">
      <alignment vertical="center"/>
    </xf>
    <xf numFmtId="4" fontId="27" fillId="3" borderId="12" xfId="0" applyNumberFormat="1" applyFont="1" applyFill="1" applyBorder="1" applyAlignment="1">
      <alignment horizontal="center" vertical="center"/>
    </xf>
    <xf numFmtId="0" fontId="30" fillId="3" borderId="6" xfId="0" applyFont="1" applyFill="1" applyBorder="1"/>
    <xf numFmtId="0" fontId="30" fillId="3" borderId="7" xfId="0" applyFont="1" applyFill="1" applyBorder="1" applyAlignment="1">
      <alignment vertical="center"/>
    </xf>
    <xf numFmtId="0" fontId="30" fillId="3" borderId="20" xfId="0" applyFont="1" applyFill="1" applyBorder="1" applyAlignment="1">
      <alignment vertical="center"/>
    </xf>
    <xf numFmtId="4" fontId="30" fillId="3" borderId="7" xfId="0" applyNumberFormat="1" applyFont="1" applyFill="1" applyBorder="1" applyAlignment="1">
      <alignment vertical="center"/>
    </xf>
    <xf numFmtId="166" fontId="30" fillId="3" borderId="13" xfId="0" applyNumberFormat="1" applyFont="1" applyFill="1" applyBorder="1" applyAlignment="1">
      <alignment vertical="center"/>
    </xf>
    <xf numFmtId="0" fontId="27" fillId="3" borderId="1" xfId="0" applyFont="1" applyFill="1" applyBorder="1"/>
    <xf numFmtId="0" fontId="27" fillId="3" borderId="6" xfId="0" applyFont="1" applyFill="1" applyBorder="1"/>
    <xf numFmtId="0" fontId="31" fillId="2" borderId="4" xfId="0" applyFont="1" applyFill="1" applyBorder="1" applyAlignment="1">
      <alignment horizontal="center"/>
    </xf>
    <xf numFmtId="0" fontId="28" fillId="2" borderId="18" xfId="0" applyFont="1" applyFill="1" applyBorder="1" applyAlignment="1">
      <alignment horizontal="center" vertical="center"/>
    </xf>
    <xf numFmtId="167" fontId="31" fillId="0" borderId="0" xfId="0" applyNumberFormat="1" applyFont="1"/>
    <xf numFmtId="0" fontId="31" fillId="0" borderId="0" xfId="0" applyFont="1"/>
    <xf numFmtId="0" fontId="28" fillId="0" borderId="4" xfId="0" applyFont="1" applyBorder="1" applyAlignment="1">
      <alignment horizontal="center"/>
    </xf>
    <xf numFmtId="0" fontId="28" fillId="0" borderId="18" xfId="0" applyFont="1" applyBorder="1" applyAlignment="1">
      <alignment horizontal="center" vertical="center"/>
    </xf>
    <xf numFmtId="0" fontId="28" fillId="0" borderId="19" xfId="0" applyFont="1" applyBorder="1" applyAlignment="1">
      <alignment horizontal="justify" vertical="center"/>
    </xf>
    <xf numFmtId="4" fontId="28" fillId="0" borderId="12" xfId="0" applyNumberFormat="1" applyFont="1" applyFill="1" applyBorder="1" applyAlignment="1">
      <alignment horizontal="center"/>
    </xf>
    <xf numFmtId="2" fontId="31" fillId="0" borderId="0" xfId="0" applyNumberFormat="1" applyFont="1"/>
    <xf numFmtId="0" fontId="28" fillId="0" borderId="4" xfId="0" applyFont="1" applyFill="1" applyBorder="1" applyAlignment="1">
      <alignment horizontal="center"/>
    </xf>
    <xf numFmtId="0" fontId="28" fillId="0" borderId="18" xfId="0" applyFont="1" applyFill="1" applyBorder="1" applyAlignment="1">
      <alignment horizontal="center" vertical="center"/>
    </xf>
    <xf numFmtId="0" fontId="28" fillId="0" borderId="0" xfId="0" applyFont="1" applyFill="1" applyAlignment="1">
      <alignment vertical="center"/>
    </xf>
    <xf numFmtId="2" fontId="28" fillId="0" borderId="0" xfId="0" applyNumberFormat="1" applyFont="1"/>
    <xf numFmtId="0" fontId="27" fillId="3" borderId="21" xfId="10" applyFont="1" applyFill="1" applyBorder="1" applyAlignment="1">
      <alignment horizontal="center" vertical="center"/>
    </xf>
    <xf numFmtId="0" fontId="30" fillId="3" borderId="1" xfId="10" quotePrefix="1" applyFont="1" applyFill="1" applyBorder="1" applyAlignment="1">
      <alignment horizontal="center" vertical="justify"/>
    </xf>
    <xf numFmtId="0" fontId="30" fillId="3" borderId="2" xfId="10" quotePrefix="1" applyFont="1" applyFill="1" applyBorder="1" applyAlignment="1">
      <alignment horizontal="center" vertical="justify"/>
    </xf>
    <xf numFmtId="0" fontId="30" fillId="3" borderId="2" xfId="10" applyFont="1" applyFill="1" applyBorder="1" applyAlignment="1">
      <alignment vertical="justify"/>
    </xf>
    <xf numFmtId="3" fontId="30" fillId="3" borderId="17" xfId="10" applyNumberFormat="1" applyFont="1" applyFill="1" applyBorder="1" applyAlignment="1">
      <alignment vertical="justify"/>
    </xf>
    <xf numFmtId="3" fontId="30" fillId="3" borderId="2" xfId="10" applyNumberFormat="1" applyFont="1" applyFill="1" applyBorder="1" applyAlignment="1">
      <alignment vertical="justify"/>
    </xf>
    <xf numFmtId="3" fontId="30" fillId="3" borderId="3" xfId="10" applyNumberFormat="1" applyFont="1" applyFill="1" applyBorder="1" applyAlignment="1">
      <alignment vertical="justify"/>
    </xf>
    <xf numFmtId="0" fontId="27" fillId="3" borderId="4" xfId="10" applyFont="1" applyFill="1" applyBorder="1" applyAlignment="1">
      <alignment vertical="justify"/>
    </xf>
    <xf numFmtId="0" fontId="27" fillId="3" borderId="0" xfId="10" applyFont="1" applyFill="1" applyBorder="1" applyAlignment="1">
      <alignment vertical="justify"/>
    </xf>
    <xf numFmtId="0" fontId="27" fillId="3" borderId="0" xfId="10" applyFont="1" applyFill="1" applyBorder="1" applyAlignment="1">
      <alignment horizontal="center" vertical="justify"/>
    </xf>
    <xf numFmtId="3" fontId="27" fillId="3" borderId="24" xfId="10" applyNumberFormat="1" applyFont="1" applyFill="1" applyBorder="1" applyAlignment="1">
      <alignment vertical="justify"/>
    </xf>
    <xf numFmtId="3" fontId="27" fillId="3" borderId="14" xfId="10" applyNumberFormat="1" applyFont="1" applyFill="1" applyBorder="1" applyAlignment="1">
      <alignment vertical="justify"/>
    </xf>
    <xf numFmtId="0" fontId="27" fillId="3" borderId="6" xfId="10" applyFont="1" applyFill="1" applyBorder="1" applyAlignment="1">
      <alignment vertical="justify"/>
    </xf>
    <xf numFmtId="0" fontId="27" fillId="3" borderId="7" xfId="10" applyFont="1" applyFill="1" applyBorder="1" applyAlignment="1">
      <alignment vertical="justify"/>
    </xf>
    <xf numFmtId="0" fontId="27" fillId="3" borderId="7" xfId="10" applyFont="1" applyFill="1" applyBorder="1" applyAlignment="1">
      <alignment horizontal="center" vertical="justify"/>
    </xf>
    <xf numFmtId="4" fontId="27" fillId="3" borderId="21" xfId="10" applyNumberFormat="1" applyFont="1" applyFill="1" applyBorder="1" applyAlignment="1">
      <alignment vertical="justify"/>
    </xf>
    <xf numFmtId="4" fontId="27" fillId="3" borderId="7" xfId="10" applyNumberFormat="1" applyFont="1" applyFill="1" applyBorder="1" applyAlignment="1">
      <alignment vertical="justify"/>
    </xf>
    <xf numFmtId="4" fontId="27" fillId="3" borderId="15" xfId="10" applyNumberFormat="1" applyFont="1" applyFill="1" applyBorder="1" applyAlignment="1">
      <alignment vertical="justify"/>
    </xf>
    <xf numFmtId="0" fontId="10" fillId="0" borderId="18" xfId="24" applyFont="1" applyFill="1" applyBorder="1" applyAlignment="1">
      <alignment horizontal="justify" vertical="center" wrapText="1"/>
    </xf>
    <xf numFmtId="0" fontId="10" fillId="0" borderId="18" xfId="24" applyFont="1" applyFill="1" applyBorder="1" applyAlignment="1">
      <alignment horizontal="left" wrapText="1"/>
    </xf>
    <xf numFmtId="0" fontId="10" fillId="0" borderId="18" xfId="24" applyFont="1" applyFill="1" applyBorder="1"/>
    <xf numFmtId="0" fontId="10" fillId="0" borderId="18" xfId="24" applyFont="1" applyFill="1" applyBorder="1" applyAlignment="1">
      <alignment horizontal="left" vertical="center"/>
    </xf>
    <xf numFmtId="0" fontId="10" fillId="0" borderId="18" xfId="24" applyFont="1" applyFill="1" applyBorder="1" applyAlignment="1">
      <alignment horizontal="justify" vertical="center"/>
    </xf>
    <xf numFmtId="0" fontId="10" fillId="0" borderId="18" xfId="24" applyFont="1" applyFill="1" applyBorder="1" applyAlignment="1">
      <alignment vertical="center"/>
    </xf>
    <xf numFmtId="0" fontId="10" fillId="0" borderId="18" xfId="24" applyFont="1" applyFill="1" applyBorder="1" applyAlignment="1">
      <alignment horizontal="justify"/>
    </xf>
    <xf numFmtId="0" fontId="10" fillId="0" borderId="18" xfId="24" applyFont="1" applyFill="1" applyBorder="1" applyAlignment="1">
      <alignment vertical="center" wrapText="1"/>
    </xf>
    <xf numFmtId="0" fontId="10" fillId="0" borderId="18" xfId="24" applyFont="1" applyFill="1" applyBorder="1" applyAlignment="1">
      <alignment wrapText="1"/>
    </xf>
    <xf numFmtId="0" fontId="10" fillId="0" borderId="18" xfId="24" applyFont="1" applyFill="1" applyBorder="1" applyAlignment="1">
      <alignment horizontal="justify" vertical="top"/>
    </xf>
    <xf numFmtId="3" fontId="31" fillId="0" borderId="0" xfId="12" applyNumberFormat="1" applyFont="1" applyFill="1" applyBorder="1" applyAlignment="1">
      <alignment vertical="center"/>
    </xf>
    <xf numFmtId="0" fontId="14" fillId="0" borderId="0" xfId="12" applyFont="1"/>
    <xf numFmtId="3" fontId="22" fillId="0" borderId="14" xfId="12" applyNumberFormat="1" applyFont="1" applyBorder="1" applyAlignment="1">
      <alignment vertical="justify"/>
    </xf>
    <xf numFmtId="0" fontId="16" fillId="0" borderId="0" xfId="12" applyFont="1"/>
    <xf numFmtId="0" fontId="66" fillId="0" borderId="0" xfId="12" applyFont="1"/>
    <xf numFmtId="3" fontId="66" fillId="0" borderId="14" xfId="10" applyNumberFormat="1" applyFont="1" applyBorder="1" applyAlignment="1">
      <alignment horizontal="right" vertical="center" wrapText="1"/>
    </xf>
    <xf numFmtId="3" fontId="28" fillId="0" borderId="14" xfId="10" applyNumberFormat="1" applyFont="1" applyBorder="1" applyAlignment="1">
      <alignment horizontal="right" vertical="center" wrapText="1"/>
    </xf>
    <xf numFmtId="3" fontId="27" fillId="0" borderId="14" xfId="10" applyNumberFormat="1" applyFont="1" applyBorder="1" applyAlignment="1">
      <alignment horizontal="right" vertical="center" wrapText="1"/>
    </xf>
    <xf numFmtId="3" fontId="30" fillId="0" borderId="14" xfId="10" applyNumberFormat="1" applyFont="1" applyBorder="1" applyAlignment="1">
      <alignment horizontal="right" vertical="center" wrapText="1"/>
    </xf>
    <xf numFmtId="3" fontId="38" fillId="0" borderId="14" xfId="10" applyNumberFormat="1" applyFont="1" applyFill="1" applyBorder="1" applyAlignment="1">
      <alignment horizontal="right" vertical="center" wrapText="1"/>
    </xf>
    <xf numFmtId="3" fontId="38" fillId="0" borderId="14" xfId="10" applyNumberFormat="1" applyFont="1" applyBorder="1" applyAlignment="1">
      <alignment horizontal="right" vertical="center" wrapText="1"/>
    </xf>
    <xf numFmtId="3" fontId="67" fillId="0" borderId="14" xfId="10" applyNumberFormat="1" applyFont="1" applyBorder="1" applyAlignment="1">
      <alignment horizontal="right" vertical="center" wrapText="1"/>
    </xf>
    <xf numFmtId="3" fontId="27" fillId="3" borderId="31" xfId="10" applyNumberFormat="1" applyFont="1" applyFill="1" applyBorder="1" applyAlignment="1">
      <alignment horizontal="right" vertical="center" wrapText="1"/>
    </xf>
    <xf numFmtId="0" fontId="30" fillId="0" borderId="0" xfId="10" applyFont="1" applyAlignment="1">
      <alignment vertical="center"/>
    </xf>
    <xf numFmtId="0" fontId="42" fillId="0" borderId="0" xfId="10" applyFont="1" applyAlignment="1">
      <alignment vertical="center"/>
    </xf>
    <xf numFmtId="0" fontId="66" fillId="0" borderId="0" xfId="12" applyFont="1" applyAlignment="1">
      <alignment vertical="top"/>
    </xf>
    <xf numFmtId="0" fontId="66" fillId="0" borderId="0" xfId="10" applyFont="1" applyAlignment="1">
      <alignment vertical="top"/>
    </xf>
    <xf numFmtId="0" fontId="27" fillId="3" borderId="30" xfId="10" applyFont="1" applyFill="1" applyBorder="1" applyAlignment="1">
      <alignment horizontal="center" vertical="top" wrapText="1"/>
    </xf>
    <xf numFmtId="0" fontId="27" fillId="3" borderId="31" xfId="10" applyFont="1" applyFill="1" applyBorder="1" applyAlignment="1">
      <alignment horizontal="center" vertical="top" wrapText="1"/>
    </xf>
    <xf numFmtId="0" fontId="66" fillId="0" borderId="28" xfId="10" applyFont="1" applyBorder="1" applyAlignment="1">
      <alignment horizontal="justify" vertical="top" wrapText="1"/>
    </xf>
    <xf numFmtId="3" fontId="66" fillId="0" borderId="14" xfId="10" applyNumberFormat="1" applyFont="1" applyBorder="1" applyAlignment="1">
      <alignment horizontal="right" vertical="top" wrapText="1"/>
    </xf>
    <xf numFmtId="0" fontId="28" fillId="0" borderId="28" xfId="10" applyFont="1" applyBorder="1" applyAlignment="1">
      <alignment horizontal="justify" vertical="top" wrapText="1"/>
    </xf>
    <xf numFmtId="3" fontId="27" fillId="0" borderId="14" xfId="10" applyNumberFormat="1" applyFont="1" applyFill="1" applyBorder="1" applyAlignment="1">
      <alignment horizontal="right" vertical="top" wrapText="1"/>
    </xf>
    <xf numFmtId="3" fontId="27" fillId="0" borderId="14" xfId="10" applyNumberFormat="1" applyFont="1" applyBorder="1" applyAlignment="1">
      <alignment horizontal="right" vertical="top" wrapText="1"/>
    </xf>
    <xf numFmtId="0" fontId="10" fillId="0" borderId="28" xfId="10" applyFont="1" applyBorder="1" applyAlignment="1">
      <alignment horizontal="justify" vertical="top" wrapText="1"/>
    </xf>
    <xf numFmtId="3" fontId="10" fillId="0" borderId="14" xfId="10" applyNumberFormat="1" applyFont="1" applyFill="1" applyBorder="1" applyAlignment="1">
      <alignment horizontal="right" vertical="top" wrapText="1"/>
    </xf>
    <xf numFmtId="3" fontId="10" fillId="0" borderId="14" xfId="10" applyNumberFormat="1" applyFont="1" applyBorder="1" applyAlignment="1">
      <alignment horizontal="right" vertical="top" wrapText="1"/>
    </xf>
    <xf numFmtId="3" fontId="67" fillId="0" borderId="14" xfId="10" applyNumberFormat="1" applyFont="1" applyBorder="1" applyAlignment="1">
      <alignment horizontal="right" vertical="top" wrapText="1"/>
    </xf>
    <xf numFmtId="3" fontId="27" fillId="3" borderId="31" xfId="10" applyNumberFormat="1" applyFont="1" applyFill="1" applyBorder="1" applyAlignment="1">
      <alignment horizontal="right" vertical="top" wrapText="1"/>
    </xf>
    <xf numFmtId="3" fontId="24" fillId="0" borderId="28" xfId="12" applyNumberFormat="1" applyFont="1" applyBorder="1"/>
    <xf numFmtId="0" fontId="10" fillId="0" borderId="14" xfId="12" applyFont="1" applyBorder="1"/>
    <xf numFmtId="0" fontId="24" fillId="0" borderId="28" xfId="12" applyFont="1" applyBorder="1"/>
    <xf numFmtId="0" fontId="10" fillId="0" borderId="28" xfId="12" applyFont="1" applyBorder="1"/>
    <xf numFmtId="0" fontId="10" fillId="0" borderId="4" xfId="12" applyFont="1" applyBorder="1"/>
    <xf numFmtId="3" fontId="10" fillId="0" borderId="28" xfId="12" applyNumberFormat="1" applyFont="1" applyBorder="1"/>
    <xf numFmtId="0" fontId="69" fillId="0" borderId="14" xfId="12" applyFont="1" applyBorder="1"/>
    <xf numFmtId="164" fontId="10" fillId="0" borderId="28" xfId="25" applyFont="1" applyBorder="1"/>
    <xf numFmtId="0" fontId="70" fillId="0" borderId="14" xfId="12" applyFont="1" applyBorder="1"/>
    <xf numFmtId="0" fontId="10" fillId="0" borderId="14" xfId="12" applyFont="1" applyBorder="1" applyAlignment="1">
      <alignment horizontal="left" vertical="center" wrapText="1"/>
    </xf>
    <xf numFmtId="0" fontId="10" fillId="0" borderId="14" xfId="12" applyFont="1" applyBorder="1" applyAlignment="1">
      <alignment vertical="center"/>
    </xf>
    <xf numFmtId="0" fontId="10" fillId="0" borderId="28" xfId="12" applyFont="1" applyBorder="1" applyAlignment="1">
      <alignment horizontal="center" vertical="center"/>
    </xf>
    <xf numFmtId="3" fontId="10" fillId="0" borderId="28" xfId="12" applyNumberFormat="1" applyFont="1" applyBorder="1" applyAlignment="1">
      <alignment vertical="center"/>
    </xf>
    <xf numFmtId="15" fontId="10" fillId="0" borderId="28" xfId="12" applyNumberFormat="1" applyFont="1" applyBorder="1" applyAlignment="1">
      <alignment horizontal="center" vertical="center"/>
    </xf>
    <xf numFmtId="15" fontId="10" fillId="0" borderId="28" xfId="12" applyNumberFormat="1" applyFont="1" applyBorder="1" applyAlignment="1">
      <alignment horizontal="left" vertical="center" wrapText="1"/>
    </xf>
    <xf numFmtId="10" fontId="10" fillId="0" borderId="28" xfId="12" applyNumberFormat="1" applyFont="1" applyBorder="1" applyAlignment="1">
      <alignment horizontal="center" vertical="center"/>
    </xf>
    <xf numFmtId="0" fontId="10" fillId="0" borderId="28" xfId="12" applyFont="1" applyBorder="1" applyAlignment="1">
      <alignment horizontal="center" vertical="center" wrapText="1"/>
    </xf>
    <xf numFmtId="0" fontId="10" fillId="0" borderId="14" xfId="12" applyFont="1" applyFill="1" applyBorder="1" applyAlignment="1">
      <alignment vertical="center"/>
    </xf>
    <xf numFmtId="0" fontId="10" fillId="0" borderId="28" xfId="12" applyFont="1" applyFill="1" applyBorder="1" applyAlignment="1">
      <alignment horizontal="center" vertical="center"/>
    </xf>
    <xf numFmtId="3" fontId="10" fillId="0" borderId="28" xfId="12" applyNumberFormat="1" applyFont="1" applyFill="1" applyBorder="1" applyAlignment="1">
      <alignment vertical="center"/>
    </xf>
    <xf numFmtId="15" fontId="10" fillId="0" borderId="28" xfId="12" applyNumberFormat="1" applyFont="1" applyFill="1" applyBorder="1" applyAlignment="1">
      <alignment horizontal="center" vertical="center"/>
    </xf>
    <xf numFmtId="15" fontId="10" fillId="0" borderId="28" xfId="12" applyNumberFormat="1" applyFont="1" applyFill="1" applyBorder="1" applyAlignment="1">
      <alignment horizontal="left" vertical="center" wrapText="1"/>
    </xf>
    <xf numFmtId="10" fontId="10" fillId="0" borderId="28" xfId="12" applyNumberFormat="1" applyFont="1" applyFill="1" applyBorder="1" applyAlignment="1">
      <alignment horizontal="center" vertical="center"/>
    </xf>
    <xf numFmtId="0" fontId="10" fillId="0" borderId="28" xfId="12" applyFont="1" applyFill="1" applyBorder="1" applyAlignment="1">
      <alignment horizontal="center" vertical="center" wrapText="1"/>
    </xf>
    <xf numFmtId="0" fontId="10" fillId="0" borderId="28" xfId="12" applyFont="1" applyFill="1" applyBorder="1" applyAlignment="1">
      <alignment horizontal="left" vertical="center"/>
    </xf>
    <xf numFmtId="0" fontId="10" fillId="0" borderId="14" xfId="12" applyFont="1" applyFill="1" applyBorder="1"/>
    <xf numFmtId="0" fontId="10" fillId="0" borderId="28" xfId="12" applyFont="1" applyFill="1" applyBorder="1"/>
    <xf numFmtId="3" fontId="10" fillId="0" borderId="28" xfId="12" applyNumberFormat="1" applyFont="1" applyFill="1" applyBorder="1"/>
    <xf numFmtId="0" fontId="10" fillId="0" borderId="28" xfId="12" applyFont="1" applyFill="1" applyBorder="1" applyAlignment="1">
      <alignment horizontal="center"/>
    </xf>
    <xf numFmtId="0" fontId="24" fillId="0" borderId="0" xfId="12" applyFont="1" applyFill="1" applyBorder="1"/>
    <xf numFmtId="0" fontId="24" fillId="0" borderId="28" xfId="12" applyFont="1" applyFill="1" applyBorder="1"/>
    <xf numFmtId="3" fontId="24" fillId="0" borderId="28" xfId="12" applyNumberFormat="1" applyFont="1" applyFill="1" applyBorder="1"/>
    <xf numFmtId="15" fontId="10" fillId="0" borderId="28" xfId="12" applyNumberFormat="1" applyFont="1" applyFill="1" applyBorder="1"/>
    <xf numFmtId="0" fontId="10" fillId="0" borderId="0" xfId="12" applyFont="1"/>
    <xf numFmtId="15" fontId="10" fillId="0" borderId="28" xfId="12" applyNumberFormat="1" applyFont="1" applyBorder="1"/>
    <xf numFmtId="0" fontId="10" fillId="0" borderId="0" xfId="12" applyFont="1" applyBorder="1"/>
    <xf numFmtId="0" fontId="69" fillId="0" borderId="0" xfId="12" applyFont="1" applyBorder="1"/>
    <xf numFmtId="0" fontId="10" fillId="0" borderId="14" xfId="12" quotePrefix="1" applyFont="1" applyBorder="1" applyAlignment="1">
      <alignment horizontal="left" vertical="center" wrapText="1"/>
    </xf>
    <xf numFmtId="15" fontId="10" fillId="0" borderId="28" xfId="12" applyNumberFormat="1" applyFont="1" applyBorder="1" applyAlignment="1">
      <alignment vertical="center"/>
    </xf>
    <xf numFmtId="0" fontId="10" fillId="0" borderId="28" xfId="12" applyFont="1" applyBorder="1" applyAlignment="1">
      <alignment horizontal="justify" vertical="center"/>
    </xf>
    <xf numFmtId="0" fontId="10" fillId="0" borderId="28" xfId="12" applyFont="1" applyBorder="1" applyAlignment="1">
      <alignment horizontal="center"/>
    </xf>
    <xf numFmtId="0" fontId="24" fillId="0" borderId="4" xfId="12" applyFont="1" applyBorder="1"/>
    <xf numFmtId="0" fontId="24" fillId="0" borderId="14" xfId="12" applyFont="1" applyBorder="1"/>
    <xf numFmtId="0" fontId="10" fillId="0" borderId="28" xfId="12" applyFont="1" applyBorder="1" applyAlignment="1">
      <alignment horizontal="justify"/>
    </xf>
    <xf numFmtId="0" fontId="10" fillId="0" borderId="14" xfId="12" applyFont="1" applyBorder="1" applyAlignment="1">
      <alignment horizontal="left" vertical="center"/>
    </xf>
    <xf numFmtId="0" fontId="10" fillId="0" borderId="15" xfId="12" applyFont="1" applyBorder="1" applyAlignment="1">
      <alignment horizontal="left" vertical="center" wrapText="1"/>
    </xf>
    <xf numFmtId="0" fontId="10" fillId="0" borderId="15" xfId="12" applyFont="1" applyBorder="1" applyAlignment="1">
      <alignment vertical="center"/>
    </xf>
    <xf numFmtId="0" fontId="10" fillId="0" borderId="29" xfId="12" applyFont="1" applyBorder="1" applyAlignment="1">
      <alignment horizontal="center" vertical="center"/>
    </xf>
    <xf numFmtId="3" fontId="10" fillId="0" borderId="29" xfId="12" applyNumberFormat="1" applyFont="1" applyBorder="1" applyAlignment="1">
      <alignment vertical="center"/>
    </xf>
    <xf numFmtId="15" fontId="10" fillId="0" borderId="29" xfId="12" applyNumberFormat="1" applyFont="1" applyBorder="1" applyAlignment="1">
      <alignment horizontal="center" vertical="center"/>
    </xf>
    <xf numFmtId="15" fontId="10" fillId="0" borderId="29" xfId="12" applyNumberFormat="1" applyFont="1" applyBorder="1" applyAlignment="1">
      <alignment horizontal="left" vertical="center" wrapText="1"/>
    </xf>
    <xf numFmtId="10" fontId="10" fillId="0" borderId="29" xfId="12" applyNumberFormat="1" applyFont="1" applyBorder="1" applyAlignment="1">
      <alignment horizontal="center" vertical="center"/>
    </xf>
    <xf numFmtId="15" fontId="10" fillId="0" borderId="29" xfId="12" applyNumberFormat="1" applyFont="1" applyBorder="1" applyAlignment="1">
      <alignment horizontal="justify" vertical="center" wrapText="1"/>
    </xf>
    <xf numFmtId="0" fontId="10" fillId="0" borderId="4" xfId="12" applyFont="1" applyBorder="1" applyAlignment="1">
      <alignment vertical="center"/>
    </xf>
    <xf numFmtId="0" fontId="10" fillId="0" borderId="4" xfId="12" applyFont="1" applyFill="1" applyBorder="1" applyAlignment="1">
      <alignment vertical="center"/>
    </xf>
    <xf numFmtId="164" fontId="10" fillId="0" borderId="0" xfId="25" applyFill="1" applyAlignment="1">
      <alignment vertical="center"/>
    </xf>
    <xf numFmtId="0" fontId="10" fillId="0" borderId="4" xfId="12" applyFont="1" applyFill="1" applyBorder="1"/>
    <xf numFmtId="164" fontId="10" fillId="0" borderId="0" xfId="25"/>
    <xf numFmtId="164" fontId="10" fillId="0" borderId="0" xfId="25" applyAlignment="1">
      <alignment vertical="center"/>
    </xf>
    <xf numFmtId="164" fontId="10" fillId="0" borderId="0" xfId="12" applyNumberFormat="1"/>
    <xf numFmtId="0" fontId="10" fillId="0" borderId="6" xfId="12" applyFont="1" applyBorder="1"/>
    <xf numFmtId="0" fontId="45" fillId="0" borderId="28" xfId="12" applyFont="1" applyFill="1" applyBorder="1" applyAlignment="1">
      <alignment vertical="center" wrapText="1"/>
    </xf>
    <xf numFmtId="0" fontId="45" fillId="0" borderId="28" xfId="12" applyFont="1" applyBorder="1" applyAlignment="1">
      <alignment horizontal="justify" vertical="center" wrapText="1"/>
    </xf>
    <xf numFmtId="0" fontId="53" fillId="3" borderId="33" xfId="0" applyFont="1" applyFill="1" applyBorder="1" applyAlignment="1">
      <alignment horizontal="center" vertical="center"/>
    </xf>
    <xf numFmtId="3" fontId="53" fillId="3" borderId="30" xfId="0" applyNumberFormat="1" applyFont="1" applyFill="1" applyBorder="1" applyAlignment="1">
      <alignment vertical="center"/>
    </xf>
    <xf numFmtId="0" fontId="64" fillId="0" borderId="4" xfId="0" applyFont="1" applyBorder="1" applyAlignment="1">
      <alignment horizontal="left"/>
    </xf>
    <xf numFmtId="0" fontId="10" fillId="0" borderId="4" xfId="0" applyFont="1" applyBorder="1" applyAlignment="1">
      <alignment horizontal="left" wrapText="1" indent="1"/>
    </xf>
    <xf numFmtId="0" fontId="44" fillId="0" borderId="4" xfId="12" applyFont="1" applyBorder="1" applyAlignment="1">
      <alignment horizontal="right" vertical="center" wrapText="1"/>
    </xf>
    <xf numFmtId="0" fontId="45" fillId="0" borderId="18" xfId="12" applyFont="1" applyBorder="1" applyAlignment="1">
      <alignment horizontal="left" vertical="center" wrapText="1"/>
    </xf>
    <xf numFmtId="0" fontId="47" fillId="0" borderId="18" xfId="12" applyFont="1" applyBorder="1" applyAlignment="1">
      <alignment horizontal="left" vertical="center" wrapText="1"/>
    </xf>
    <xf numFmtId="0" fontId="28" fillId="0" borderId="18" xfId="24" applyFont="1" applyFill="1" applyBorder="1" applyAlignment="1">
      <alignment horizontal="justify" vertical="center"/>
    </xf>
    <xf numFmtId="3" fontId="28" fillId="0" borderId="0" xfId="12" applyNumberFormat="1" applyFont="1" applyFill="1" applyBorder="1" applyAlignment="1">
      <alignment vertical="center"/>
    </xf>
    <xf numFmtId="3" fontId="31" fillId="0" borderId="14" xfId="12" applyNumberFormat="1" applyFont="1" applyBorder="1" applyAlignment="1">
      <alignment vertical="justify"/>
    </xf>
    <xf numFmtId="0" fontId="31" fillId="0" borderId="0" xfId="12" applyFont="1"/>
    <xf numFmtId="3" fontId="10" fillId="0" borderId="14" xfId="12" applyNumberFormat="1" applyFont="1" applyBorder="1" applyAlignment="1">
      <alignment vertical="justify"/>
    </xf>
    <xf numFmtId="0" fontId="33" fillId="0" borderId="0" xfId="21" applyFont="1" applyFill="1" applyBorder="1" applyAlignment="1">
      <alignment horizontal="left" vertical="top"/>
    </xf>
    <xf numFmtId="0" fontId="47" fillId="0" borderId="0" xfId="12" applyFont="1" applyBorder="1" applyAlignment="1">
      <alignment horizontal="left" wrapText="1"/>
    </xf>
    <xf numFmtId="0" fontId="47" fillId="0" borderId="0" xfId="12" applyFont="1" applyBorder="1" applyAlignment="1">
      <alignment wrapText="1"/>
    </xf>
    <xf numFmtId="0" fontId="47" fillId="0" borderId="18" xfId="12" applyFont="1" applyBorder="1" applyAlignment="1">
      <alignment wrapText="1"/>
    </xf>
    <xf numFmtId="0" fontId="26" fillId="0" borderId="0" xfId="10" applyFont="1" applyAlignment="1">
      <alignment vertical="center"/>
    </xf>
    <xf numFmtId="0" fontId="27" fillId="3" borderId="17" xfId="10" applyFont="1" applyFill="1" applyBorder="1" applyAlignment="1">
      <alignment horizontal="center"/>
    </xf>
    <xf numFmtId="0" fontId="27" fillId="3" borderId="2" xfId="10" applyFont="1" applyFill="1" applyBorder="1" applyAlignment="1">
      <alignment horizontal="center"/>
    </xf>
    <xf numFmtId="0" fontId="27" fillId="3" borderId="22" xfId="10" applyFont="1" applyFill="1" applyBorder="1" applyAlignment="1">
      <alignment horizontal="center"/>
    </xf>
    <xf numFmtId="0" fontId="27" fillId="3" borderId="11" xfId="10" applyFont="1" applyFill="1" applyBorder="1" applyAlignment="1">
      <alignment horizontal="center"/>
    </xf>
    <xf numFmtId="0" fontId="27" fillId="3" borderId="51" xfId="10" applyFont="1" applyFill="1" applyBorder="1" applyAlignment="1">
      <alignment horizontal="center" vertical="center"/>
    </xf>
    <xf numFmtId="0" fontId="27" fillId="3" borderId="21" xfId="10" applyFont="1" applyFill="1" applyBorder="1" applyAlignment="1">
      <alignment horizontal="center"/>
    </xf>
    <xf numFmtId="0" fontId="27" fillId="3" borderId="7" xfId="10" applyFont="1" applyFill="1" applyBorder="1" applyAlignment="1">
      <alignment horizontal="center"/>
    </xf>
    <xf numFmtId="0" fontId="10" fillId="0" borderId="47" xfId="10" applyFont="1" applyBorder="1" applyAlignment="1">
      <alignment vertical="center"/>
    </xf>
    <xf numFmtId="169" fontId="10" fillId="0" borderId="42" xfId="3" applyNumberFormat="1" applyFont="1" applyBorder="1" applyAlignment="1">
      <alignment vertical="center"/>
    </xf>
    <xf numFmtId="169" fontId="10" fillId="0" borderId="42" xfId="3" applyNumberFormat="1" applyFont="1" applyFill="1" applyBorder="1" applyAlignment="1">
      <alignment vertical="center"/>
    </xf>
    <xf numFmtId="169" fontId="10" fillId="0" borderId="44" xfId="3" applyNumberFormat="1" applyFont="1" applyBorder="1" applyAlignment="1">
      <alignment vertical="center"/>
    </xf>
    <xf numFmtId="0" fontId="10" fillId="0" borderId="45" xfId="10" applyFont="1" applyBorder="1" applyAlignment="1">
      <alignment vertical="center"/>
    </xf>
    <xf numFmtId="169" fontId="10" fillId="0" borderId="43" xfId="3" applyNumberFormat="1" applyFont="1" applyBorder="1" applyAlignment="1">
      <alignment vertical="center"/>
    </xf>
    <xf numFmtId="169" fontId="10" fillId="0" borderId="43" xfId="3" applyNumberFormat="1" applyFont="1" applyFill="1" applyBorder="1" applyAlignment="1">
      <alignment vertical="center"/>
    </xf>
    <xf numFmtId="169" fontId="10" fillId="0" borderId="46" xfId="3" applyNumberFormat="1" applyFont="1" applyBorder="1" applyAlignment="1">
      <alignment vertical="center"/>
    </xf>
    <xf numFmtId="0" fontId="10" fillId="0" borderId="45" xfId="10" applyFont="1" applyFill="1" applyBorder="1" applyAlignment="1">
      <alignment vertical="center"/>
    </xf>
    <xf numFmtId="0" fontId="24" fillId="0" borderId="45" xfId="10" applyFont="1" applyBorder="1" applyAlignment="1">
      <alignment vertical="center"/>
    </xf>
    <xf numFmtId="169" fontId="24" fillId="0" borderId="43" xfId="3" applyNumberFormat="1" applyFont="1" applyBorder="1" applyAlignment="1">
      <alignment vertical="center"/>
    </xf>
    <xf numFmtId="169" fontId="24" fillId="0" borderId="46" xfId="3" applyNumberFormat="1" applyFont="1" applyBorder="1" applyAlignment="1">
      <alignment vertical="center"/>
    </xf>
    <xf numFmtId="169" fontId="10" fillId="0" borderId="43" xfId="10" applyNumberFormat="1" applyFont="1" applyFill="1" applyBorder="1" applyAlignment="1">
      <alignment vertical="center"/>
    </xf>
    <xf numFmtId="0" fontId="24" fillId="0" borderId="48" xfId="10" applyFont="1" applyBorder="1" applyAlignment="1">
      <alignment vertical="center"/>
    </xf>
    <xf numFmtId="169" fontId="24" fillId="0" borderId="41" xfId="3" applyNumberFormat="1" applyFont="1" applyBorder="1" applyAlignment="1">
      <alignment vertical="center"/>
    </xf>
    <xf numFmtId="169" fontId="24" fillId="0" borderId="52" xfId="3" applyNumberFormat="1" applyFont="1" applyBorder="1" applyAlignment="1">
      <alignment vertical="center"/>
    </xf>
    <xf numFmtId="0" fontId="27" fillId="3" borderId="49" xfId="10" applyFont="1" applyFill="1" applyBorder="1" applyAlignment="1">
      <alignment vertical="center"/>
    </xf>
    <xf numFmtId="169" fontId="27" fillId="3" borderId="35" xfId="10" applyNumberFormat="1" applyFont="1" applyFill="1" applyBorder="1" applyAlignment="1">
      <alignment vertical="center"/>
    </xf>
    <xf numFmtId="169" fontId="27" fillId="3" borderId="53" xfId="10" applyNumberFormat="1" applyFont="1" applyFill="1" applyBorder="1" applyAlignment="1">
      <alignment vertical="center"/>
    </xf>
    <xf numFmtId="0" fontId="10" fillId="0" borderId="18" xfId="12" applyFont="1" applyBorder="1" applyAlignment="1">
      <alignment horizontal="left" vertical="center" wrapText="1"/>
    </xf>
    <xf numFmtId="3" fontId="31" fillId="0" borderId="19" xfId="12" applyNumberFormat="1" applyFont="1" applyBorder="1" applyAlignment="1">
      <alignment vertical="center"/>
    </xf>
    <xf numFmtId="0" fontId="47" fillId="0" borderId="24" xfId="12" applyFont="1" applyBorder="1" applyAlignment="1">
      <alignment wrapText="1"/>
    </xf>
    <xf numFmtId="0" fontId="31" fillId="0" borderId="14" xfId="24" applyFont="1" applyFill="1" applyBorder="1" applyAlignment="1">
      <alignment vertical="center"/>
    </xf>
    <xf numFmtId="0" fontId="31" fillId="0" borderId="14" xfId="24" applyFont="1" applyFill="1" applyBorder="1" applyAlignment="1">
      <alignment wrapText="1"/>
    </xf>
    <xf numFmtId="0" fontId="46" fillId="0" borderId="4" xfId="12" applyFont="1" applyBorder="1" applyAlignment="1">
      <alignment vertical="center" wrapText="1"/>
    </xf>
    <xf numFmtId="0" fontId="11" fillId="0" borderId="2" xfId="12" applyFont="1" applyBorder="1"/>
    <xf numFmtId="0" fontId="44" fillId="0" borderId="0" xfId="12" applyFont="1" applyBorder="1" applyAlignment="1">
      <alignment horizontal="justify" vertical="center" wrapText="1"/>
    </xf>
    <xf numFmtId="0" fontId="10" fillId="0" borderId="0" xfId="24" applyFont="1" applyFill="1" applyBorder="1" applyAlignment="1">
      <alignment horizontal="justify" vertical="center" wrapText="1"/>
    </xf>
    <xf numFmtId="3" fontId="17" fillId="0" borderId="50" xfId="21" applyNumberFormat="1" applyFont="1" applyBorder="1" applyAlignment="1">
      <alignment vertical="center"/>
    </xf>
    <xf numFmtId="0" fontId="29" fillId="0" borderId="18" xfId="21" applyFont="1" applyBorder="1" applyAlignment="1">
      <alignment vertical="justify"/>
    </xf>
    <xf numFmtId="0" fontId="29" fillId="0" borderId="19" xfId="21" applyFont="1" applyBorder="1" applyAlignment="1">
      <alignment vertical="justify"/>
    </xf>
    <xf numFmtId="3" fontId="29" fillId="0" borderId="24" xfId="21" applyNumberFormat="1" applyFont="1" applyBorder="1" applyAlignment="1">
      <alignment vertical="justify"/>
    </xf>
    <xf numFmtId="0" fontId="10" fillId="0" borderId="0" xfId="24" quotePrefix="1" applyFont="1" applyBorder="1" applyAlignment="1">
      <alignment horizontal="center" vertical="center"/>
    </xf>
    <xf numFmtId="3" fontId="10" fillId="0" borderId="18" xfId="21" applyNumberFormat="1" applyFont="1" applyBorder="1" applyAlignment="1">
      <alignment vertical="center"/>
    </xf>
    <xf numFmtId="3" fontId="10" fillId="0" borderId="19" xfId="21" applyNumberFormat="1" applyFont="1" applyBorder="1" applyAlignment="1">
      <alignment vertical="center"/>
    </xf>
    <xf numFmtId="3" fontId="10" fillId="0" borderId="24" xfId="21" applyNumberFormat="1" applyFont="1" applyFill="1" applyBorder="1" applyAlignment="1">
      <alignment vertical="center"/>
    </xf>
    <xf numFmtId="0" fontId="10" fillId="0" borderId="4" xfId="24" quotePrefix="1" applyFont="1" applyBorder="1" applyAlignment="1">
      <alignment horizontal="center" vertical="center"/>
    </xf>
    <xf numFmtId="3" fontId="10" fillId="0" borderId="18" xfId="21" applyNumberFormat="1" applyFont="1" applyFill="1" applyBorder="1" applyAlignment="1">
      <alignment vertical="center"/>
    </xf>
    <xf numFmtId="3" fontId="10" fillId="0" borderId="19" xfId="21" applyNumberFormat="1" applyFont="1" applyFill="1" applyBorder="1" applyAlignment="1">
      <alignment vertical="center"/>
    </xf>
    <xf numFmtId="0" fontId="10" fillId="0" borderId="4" xfId="24" applyFont="1" applyBorder="1" applyAlignment="1">
      <alignment horizontal="center" vertical="center"/>
    </xf>
    <xf numFmtId="0" fontId="10" fillId="0" borderId="0" xfId="24" applyFont="1" applyBorder="1" applyAlignment="1">
      <alignment horizontal="center" vertical="center"/>
    </xf>
    <xf numFmtId="3" fontId="10" fillId="0" borderId="24" xfId="21" applyNumberFormat="1" applyFont="1" applyBorder="1" applyAlignment="1">
      <alignment vertical="center"/>
    </xf>
    <xf numFmtId="3" fontId="10" fillId="0" borderId="36" xfId="21" applyNumberFormat="1" applyFont="1" applyBorder="1" applyAlignment="1">
      <alignment vertical="center"/>
    </xf>
    <xf numFmtId="3" fontId="10" fillId="0" borderId="0" xfId="21" applyNumberFormat="1" applyFont="1" applyBorder="1" applyAlignment="1">
      <alignment vertical="center"/>
    </xf>
    <xf numFmtId="0" fontId="30" fillId="0" borderId="19" xfId="21" applyFont="1" applyBorder="1"/>
    <xf numFmtId="0" fontId="30" fillId="0" borderId="0" xfId="21" applyFont="1"/>
    <xf numFmtId="0" fontId="31" fillId="0" borderId="0" xfId="21" quotePrefix="1" applyFont="1" applyBorder="1" applyAlignment="1">
      <alignment horizontal="center" vertical="center"/>
    </xf>
    <xf numFmtId="3" fontId="10" fillId="0" borderId="25" xfId="21" applyNumberFormat="1" applyFont="1" applyBorder="1" applyAlignment="1">
      <alignment vertical="center"/>
    </xf>
    <xf numFmtId="3" fontId="10" fillId="0" borderId="34" xfId="21" applyNumberFormat="1" applyFont="1" applyBorder="1" applyAlignment="1">
      <alignment vertical="center"/>
    </xf>
    <xf numFmtId="3" fontId="10" fillId="0" borderId="26" xfId="21" applyNumberFormat="1" applyFont="1" applyBorder="1" applyAlignment="1">
      <alignment vertical="center"/>
    </xf>
    <xf numFmtId="0" fontId="10" fillId="0" borderId="6" xfId="21" quotePrefix="1" applyFont="1" applyBorder="1" applyAlignment="1">
      <alignment horizontal="center" vertical="justify"/>
    </xf>
    <xf numFmtId="0" fontId="10" fillId="0" borderId="7" xfId="21" quotePrefix="1" applyFont="1" applyBorder="1" applyAlignment="1">
      <alignment horizontal="center" vertical="justify"/>
    </xf>
    <xf numFmtId="0" fontId="10" fillId="0" borderId="7" xfId="21" applyFont="1" applyBorder="1" applyAlignment="1">
      <alignment vertical="justify"/>
    </xf>
    <xf numFmtId="3" fontId="10" fillId="0" borderId="23" xfId="21" applyNumberFormat="1" applyFont="1" applyBorder="1" applyAlignment="1">
      <alignment vertical="justify"/>
    </xf>
    <xf numFmtId="3" fontId="10" fillId="0" borderId="27" xfId="21" applyNumberFormat="1" applyFont="1" applyBorder="1" applyAlignment="1">
      <alignment vertical="justify"/>
    </xf>
    <xf numFmtId="3" fontId="10" fillId="0" borderId="7" xfId="21" applyNumberFormat="1" applyFont="1" applyBorder="1" applyAlignment="1">
      <alignment vertical="justify"/>
    </xf>
    <xf numFmtId="0" fontId="10" fillId="0" borderId="0" xfId="21" quotePrefix="1" applyFont="1" applyBorder="1" applyAlignment="1">
      <alignment horizontal="center" vertical="justify"/>
    </xf>
    <xf numFmtId="0" fontId="10" fillId="0" borderId="0" xfId="21" applyFont="1" applyBorder="1" applyAlignment="1">
      <alignment vertical="justify"/>
    </xf>
    <xf numFmtId="3" fontId="10" fillId="0" borderId="0" xfId="21" applyNumberFormat="1" applyFont="1" applyBorder="1" applyAlignment="1">
      <alignment vertical="justify"/>
    </xf>
    <xf numFmtId="0" fontId="44" fillId="0" borderId="6" xfId="12" applyFont="1" applyBorder="1" applyAlignment="1">
      <alignment vertical="center" wrapText="1"/>
    </xf>
    <xf numFmtId="0" fontId="44" fillId="0" borderId="7" xfId="12" applyFont="1" applyBorder="1" applyAlignment="1">
      <alignment vertical="center" wrapText="1"/>
    </xf>
    <xf numFmtId="0" fontId="10" fillId="0" borderId="7" xfId="21" quotePrefix="1" applyFont="1" applyBorder="1" applyAlignment="1">
      <alignment horizontal="center" vertical="center"/>
    </xf>
    <xf numFmtId="0" fontId="44" fillId="0" borderId="15" xfId="12" applyFont="1" applyBorder="1" applyAlignment="1">
      <alignment horizontal="left" vertical="center" wrapText="1"/>
    </xf>
    <xf numFmtId="3" fontId="10" fillId="0" borderId="21" xfId="21" applyNumberFormat="1" applyFont="1" applyBorder="1" applyAlignment="1">
      <alignment vertical="center"/>
    </xf>
    <xf numFmtId="3" fontId="10" fillId="0" borderId="20" xfId="21" applyNumberFormat="1" applyFont="1" applyBorder="1" applyAlignment="1">
      <alignment vertical="center"/>
    </xf>
    <xf numFmtId="3" fontId="10" fillId="0" borderId="23" xfId="21" applyNumberFormat="1" applyFont="1" applyBorder="1" applyAlignment="1">
      <alignment vertical="center"/>
    </xf>
    <xf numFmtId="3" fontId="17" fillId="0" borderId="15" xfId="21" applyNumberFormat="1" applyFont="1" applyBorder="1" applyAlignment="1">
      <alignment vertical="center"/>
    </xf>
    <xf numFmtId="3" fontId="71" fillId="0" borderId="19" xfId="21" applyNumberFormat="1" applyFont="1" applyBorder="1" applyAlignment="1">
      <alignment vertical="center"/>
    </xf>
    <xf numFmtId="3" fontId="71" fillId="0" borderId="24" xfId="21" applyNumberFormat="1" applyFont="1" applyBorder="1" applyAlignment="1">
      <alignment vertical="center"/>
    </xf>
    <xf numFmtId="3" fontId="71" fillId="0" borderId="0" xfId="21" applyNumberFormat="1" applyFont="1" applyBorder="1" applyAlignment="1">
      <alignment vertical="center"/>
    </xf>
    <xf numFmtId="0" fontId="10" fillId="0" borderId="19" xfId="20" applyFont="1" applyBorder="1" applyAlignment="1">
      <alignment vertical="center"/>
    </xf>
    <xf numFmtId="4" fontId="10" fillId="0" borderId="14" xfId="20" applyNumberFormat="1" applyFont="1" applyBorder="1" applyAlignment="1">
      <alignment horizontal="right" vertical="center"/>
    </xf>
    <xf numFmtId="3" fontId="24" fillId="0" borderId="19" xfId="20" applyNumberFormat="1" applyFont="1" applyBorder="1" applyAlignment="1">
      <alignment horizontal="right" vertical="center" wrapText="1"/>
    </xf>
    <xf numFmtId="3" fontId="24" fillId="3" borderId="19" xfId="20" applyNumberFormat="1" applyFont="1" applyFill="1" applyBorder="1" applyAlignment="1">
      <alignment horizontal="right" vertical="center"/>
    </xf>
    <xf numFmtId="3" fontId="24" fillId="3" borderId="0" xfId="20" applyNumberFormat="1" applyFont="1" applyFill="1" applyBorder="1" applyAlignment="1">
      <alignment horizontal="right" vertical="center"/>
    </xf>
    <xf numFmtId="3" fontId="24" fillId="3" borderId="14" xfId="20" applyNumberFormat="1" applyFont="1" applyFill="1" applyBorder="1" applyAlignment="1">
      <alignment horizontal="right" vertical="center"/>
    </xf>
    <xf numFmtId="0" fontId="44" fillId="0" borderId="7" xfId="12" applyFont="1" applyBorder="1" applyAlignment="1">
      <alignment horizontal="left" vertical="center" wrapText="1"/>
    </xf>
    <xf numFmtId="0" fontId="10" fillId="0" borderId="7" xfId="12" applyBorder="1"/>
    <xf numFmtId="3" fontId="45" fillId="0" borderId="29" xfId="12" applyNumberFormat="1" applyFont="1" applyFill="1" applyBorder="1" applyAlignment="1">
      <alignment vertical="center" wrapText="1"/>
    </xf>
    <xf numFmtId="0" fontId="45" fillId="0" borderId="15" xfId="12" applyFont="1" applyBorder="1" applyAlignment="1">
      <alignment horizontal="left" vertical="center" wrapText="1"/>
    </xf>
    <xf numFmtId="0" fontId="44" fillId="0" borderId="7" xfId="12" quotePrefix="1" applyFont="1" applyBorder="1" applyAlignment="1">
      <alignment vertical="center" wrapText="1"/>
    </xf>
    <xf numFmtId="0" fontId="45" fillId="0" borderId="15" xfId="12" applyFont="1" applyBorder="1" applyAlignment="1">
      <alignment vertical="center" wrapText="1"/>
    </xf>
    <xf numFmtId="0" fontId="51" fillId="0" borderId="4" xfId="10" applyFont="1" applyBorder="1" applyAlignment="1">
      <alignment horizontal="left" indent="2"/>
    </xf>
    <xf numFmtId="0" fontId="51" fillId="0" borderId="4" xfId="10" applyFont="1" applyBorder="1" applyAlignment="1">
      <alignment horizontal="left" indent="3"/>
    </xf>
    <xf numFmtId="0" fontId="64" fillId="0" borderId="4" xfId="10" applyFont="1" applyBorder="1" applyAlignment="1">
      <alignment horizontal="left" indent="4"/>
    </xf>
    <xf numFmtId="0" fontId="17" fillId="0" borderId="6" xfId="21" applyFont="1" applyBorder="1" applyAlignment="1">
      <alignment vertical="justify"/>
    </xf>
    <xf numFmtId="0" fontId="30" fillId="3" borderId="1" xfId="10" applyFont="1" applyFill="1" applyBorder="1" applyAlignment="1">
      <alignment vertical="justify"/>
    </xf>
    <xf numFmtId="0" fontId="27" fillId="3" borderId="4" xfId="10" applyFont="1" applyFill="1" applyBorder="1" applyAlignment="1">
      <alignment horizontal="center" vertical="justify"/>
    </xf>
    <xf numFmtId="0" fontId="27" fillId="3" borderId="6" xfId="10" applyFont="1" applyFill="1" applyBorder="1" applyAlignment="1">
      <alignment horizontal="center" vertical="justify"/>
    </xf>
    <xf numFmtId="3" fontId="10" fillId="0" borderId="14" xfId="21" applyNumberFormat="1" applyFont="1" applyBorder="1" applyAlignment="1">
      <alignment vertical="center"/>
    </xf>
    <xf numFmtId="3" fontId="28" fillId="0" borderId="24" xfId="21" applyNumberFormat="1" applyFont="1" applyBorder="1" applyAlignment="1">
      <alignment vertical="center"/>
    </xf>
    <xf numFmtId="3" fontId="28" fillId="0" borderId="14" xfId="21" applyNumberFormat="1" applyFont="1" applyBorder="1" applyAlignment="1">
      <alignment vertical="center"/>
    </xf>
    <xf numFmtId="3" fontId="31" fillId="0" borderId="24" xfId="21" applyNumberFormat="1" applyFont="1" applyBorder="1" applyAlignment="1">
      <alignment vertical="center"/>
    </xf>
    <xf numFmtId="3" fontId="31" fillId="0" borderId="14" xfId="21" applyNumberFormat="1" applyFont="1" applyBorder="1" applyAlignment="1">
      <alignment vertical="center"/>
    </xf>
    <xf numFmtId="3" fontId="27" fillId="0" borderId="24" xfId="21" applyNumberFormat="1" applyFont="1" applyBorder="1" applyAlignment="1">
      <alignment vertical="center"/>
    </xf>
    <xf numFmtId="3" fontId="27" fillId="0" borderId="14" xfId="21" applyNumberFormat="1" applyFont="1" applyBorder="1" applyAlignment="1">
      <alignment vertical="center"/>
    </xf>
    <xf numFmtId="3" fontId="10" fillId="0" borderId="0" xfId="0" applyNumberFormat="1" applyFont="1" applyAlignment="1">
      <alignment vertical="center" wrapText="1"/>
    </xf>
    <xf numFmtId="0" fontId="10" fillId="0" borderId="54" xfId="24" applyFont="1" applyFill="1" applyBorder="1" applyAlignment="1">
      <alignment horizontal="left" vertical="center" wrapText="1"/>
    </xf>
    <xf numFmtId="3" fontId="28" fillId="3" borderId="17" xfId="12" applyNumberFormat="1" applyFont="1" applyFill="1" applyBorder="1" applyAlignment="1">
      <alignment horizontal="center" vertical="center"/>
    </xf>
    <xf numFmtId="3" fontId="28" fillId="3" borderId="19" xfId="12" applyNumberFormat="1" applyFont="1" applyFill="1" applyBorder="1" applyAlignment="1">
      <alignment horizontal="center" vertical="center"/>
    </xf>
    <xf numFmtId="3" fontId="28" fillId="3" borderId="21" xfId="12" applyNumberFormat="1" applyFont="1" applyFill="1" applyBorder="1" applyAlignment="1">
      <alignment horizontal="center" vertical="center"/>
    </xf>
    <xf numFmtId="0" fontId="24" fillId="3" borderId="23" xfId="10" applyFont="1" applyFill="1" applyBorder="1" applyAlignment="1">
      <alignment horizontal="center"/>
    </xf>
    <xf numFmtId="0" fontId="24" fillId="3" borderId="13" xfId="10" applyFont="1" applyFill="1" applyBorder="1" applyAlignment="1">
      <alignment horizontal="center"/>
    </xf>
    <xf numFmtId="3" fontId="72" fillId="0" borderId="14" xfId="10" applyNumberFormat="1" applyFont="1" applyBorder="1" applyAlignment="1">
      <alignment horizontal="right" vertical="center" wrapText="1"/>
    </xf>
    <xf numFmtId="3" fontId="28" fillId="0" borderId="14" xfId="10" applyNumberFormat="1" applyFont="1" applyFill="1" applyBorder="1" applyAlignment="1">
      <alignment horizontal="right" vertical="center" wrapText="1"/>
    </xf>
    <xf numFmtId="3" fontId="45" fillId="0" borderId="32" xfId="12" applyNumberFormat="1" applyFont="1" applyBorder="1" applyAlignment="1">
      <alignment horizontal="right" vertical="center" wrapText="1"/>
    </xf>
    <xf numFmtId="3" fontId="42" fillId="3" borderId="30" xfId="12" applyNumberFormat="1" applyFont="1" applyFill="1" applyBorder="1" applyAlignment="1">
      <alignment horizontal="right" vertical="center" wrapText="1"/>
    </xf>
    <xf numFmtId="0" fontId="45" fillId="0" borderId="32" xfId="12" applyFont="1" applyBorder="1" applyAlignment="1">
      <alignment horizontal="justify" vertical="center" wrapText="1"/>
    </xf>
    <xf numFmtId="3" fontId="30" fillId="0" borderId="0" xfId="12" applyNumberFormat="1" applyFont="1" applyFill="1" applyBorder="1" applyAlignment="1">
      <alignment vertical="center"/>
    </xf>
    <xf numFmtId="0" fontId="19" fillId="0" borderId="0" xfId="10" applyFont="1" applyAlignment="1">
      <alignment wrapText="1"/>
    </xf>
    <xf numFmtId="3" fontId="22" fillId="0" borderId="62" xfId="12" applyNumberFormat="1" applyFont="1" applyBorder="1" applyAlignment="1">
      <alignment vertical="justify"/>
    </xf>
    <xf numFmtId="0" fontId="17" fillId="2" borderId="1" xfId="12" quotePrefix="1" applyFont="1" applyFill="1" applyBorder="1" applyAlignment="1">
      <alignment vertical="justify"/>
    </xf>
    <xf numFmtId="0" fontId="11" fillId="0" borderId="0" xfId="12" applyFont="1" applyAlignment="1">
      <alignment horizontal="center" wrapText="1"/>
    </xf>
    <xf numFmtId="0" fontId="11" fillId="0" borderId="0" xfId="12" applyFont="1" applyAlignment="1">
      <alignment wrapText="1"/>
    </xf>
    <xf numFmtId="0" fontId="75" fillId="0" borderId="0" xfId="10" applyFont="1" applyFill="1" applyAlignment="1">
      <alignment vertical="center"/>
    </xf>
    <xf numFmtId="0" fontId="10" fillId="0" borderId="0" xfId="24" applyFont="1" applyFill="1" applyBorder="1" applyAlignment="1">
      <alignment horizontal="left" wrapText="1"/>
    </xf>
    <xf numFmtId="0" fontId="10" fillId="0" borderId="0" xfId="24" applyFont="1" applyFill="1" applyBorder="1"/>
    <xf numFmtId="0" fontId="10" fillId="0" borderId="0" xfId="24" applyFont="1" applyFill="1" applyBorder="1" applyAlignment="1">
      <alignment horizontal="left" vertical="center"/>
    </xf>
    <xf numFmtId="0" fontId="10" fillId="0" borderId="0" xfId="24" applyFont="1" applyFill="1" applyBorder="1" applyAlignment="1">
      <alignment horizontal="justify" vertical="center"/>
    </xf>
    <xf numFmtId="0" fontId="10" fillId="0" borderId="0" xfId="24" applyFont="1" applyFill="1" applyBorder="1" applyAlignment="1">
      <alignment vertical="center"/>
    </xf>
    <xf numFmtId="0" fontId="10" fillId="0" borderId="0" xfId="24" applyFont="1" applyFill="1" applyBorder="1" applyAlignment="1">
      <alignment horizontal="justify"/>
    </xf>
    <xf numFmtId="0" fontId="10" fillId="0" borderId="0" xfId="24" applyFont="1" applyFill="1" applyBorder="1" applyAlignment="1">
      <alignment vertical="center" wrapText="1"/>
    </xf>
    <xf numFmtId="0" fontId="10" fillId="0" borderId="0" xfId="24" applyFont="1" applyFill="1" applyBorder="1" applyAlignment="1">
      <alignment wrapText="1"/>
    </xf>
    <xf numFmtId="0" fontId="10" fillId="0" borderId="0" xfId="24" applyFont="1" applyFill="1" applyBorder="1" applyAlignment="1">
      <alignment horizontal="justify" vertical="top"/>
    </xf>
    <xf numFmtId="3" fontId="10" fillId="0" borderId="14" xfId="12" applyNumberFormat="1" applyFont="1" applyFill="1" applyBorder="1" applyAlignment="1">
      <alignment vertical="justify"/>
    </xf>
    <xf numFmtId="0" fontId="10" fillId="0" borderId="7" xfId="12" applyFont="1" applyBorder="1" applyAlignment="1">
      <alignment vertical="justify"/>
    </xf>
    <xf numFmtId="0" fontId="10" fillId="0" borderId="51" xfId="12" applyFont="1" applyBorder="1" applyAlignment="1">
      <alignment vertical="justify"/>
    </xf>
    <xf numFmtId="0" fontId="10" fillId="0" borderId="21" xfId="12" applyFont="1" applyBorder="1" applyAlignment="1">
      <alignment vertical="justify"/>
    </xf>
    <xf numFmtId="3" fontId="31" fillId="0" borderId="37" xfId="12" applyNumberFormat="1" applyFont="1" applyBorder="1" applyAlignment="1">
      <alignment vertical="justify"/>
    </xf>
    <xf numFmtId="3" fontId="10" fillId="0" borderId="15" xfId="12" applyNumberFormat="1" applyFont="1" applyBorder="1" applyAlignment="1">
      <alignment vertical="justify"/>
    </xf>
    <xf numFmtId="0" fontId="10" fillId="0" borderId="0" xfId="12" applyFont="1" applyBorder="1" applyAlignment="1">
      <alignment vertical="justify"/>
    </xf>
    <xf numFmtId="3" fontId="31" fillId="0" borderId="27" xfId="12" applyNumberFormat="1" applyFont="1" applyBorder="1" applyAlignment="1">
      <alignment vertical="justify"/>
    </xf>
    <xf numFmtId="3" fontId="10" fillId="0" borderId="0" xfId="12" applyNumberFormat="1" applyFont="1" applyBorder="1" applyAlignment="1">
      <alignment vertical="justify"/>
    </xf>
    <xf numFmtId="0" fontId="10" fillId="3" borderId="2" xfId="12" applyFont="1" applyFill="1" applyBorder="1" applyAlignment="1">
      <alignment vertical="justify"/>
    </xf>
    <xf numFmtId="0" fontId="10" fillId="3" borderId="50" xfId="12" applyFont="1" applyFill="1" applyBorder="1" applyAlignment="1">
      <alignment vertical="justify"/>
    </xf>
    <xf numFmtId="0" fontId="10" fillId="3" borderId="17" xfId="12" applyFont="1" applyFill="1" applyBorder="1" applyAlignment="1">
      <alignment vertical="justify"/>
    </xf>
    <xf numFmtId="0" fontId="24" fillId="3" borderId="0" xfId="12" applyFont="1" applyFill="1" applyBorder="1" applyAlignment="1">
      <alignment horizontal="center" vertical="justify"/>
    </xf>
    <xf numFmtId="171" fontId="24" fillId="3" borderId="36" xfId="12" applyNumberFormat="1" applyFont="1" applyFill="1" applyBorder="1" applyAlignment="1">
      <alignment horizontal="right" vertical="justify"/>
    </xf>
    <xf numFmtId="171" fontId="24" fillId="3" borderId="19" xfId="12" applyNumberFormat="1" applyFont="1" applyFill="1" applyBorder="1" applyAlignment="1">
      <alignment horizontal="right" vertical="justify"/>
    </xf>
    <xf numFmtId="0" fontId="24" fillId="3" borderId="7" xfId="12" applyFont="1" applyFill="1" applyBorder="1" applyAlignment="1">
      <alignment horizontal="center" vertical="justify"/>
    </xf>
    <xf numFmtId="0" fontId="24" fillId="3" borderId="51" xfId="12" applyFont="1" applyFill="1" applyBorder="1" applyAlignment="1">
      <alignment horizontal="center" vertical="justify"/>
    </xf>
    <xf numFmtId="0" fontId="24" fillId="3" borderId="21" xfId="12" applyFont="1" applyFill="1" applyBorder="1" applyAlignment="1">
      <alignment horizontal="center" vertical="justify"/>
    </xf>
    <xf numFmtId="0" fontId="52" fillId="0" borderId="0" xfId="35" applyFont="1"/>
    <xf numFmtId="0" fontId="77" fillId="0" borderId="1" xfId="35" applyFont="1" applyBorder="1"/>
    <xf numFmtId="0" fontId="78" fillId="0" borderId="2" xfId="35" applyFont="1" applyBorder="1"/>
    <xf numFmtId="0" fontId="78" fillId="0" borderId="3" xfId="35" applyFont="1" applyBorder="1"/>
    <xf numFmtId="0" fontId="78" fillId="0" borderId="4" xfId="35" applyFont="1" applyBorder="1"/>
    <xf numFmtId="0" fontId="78" fillId="0" borderId="0" xfId="35" applyFont="1" applyBorder="1"/>
    <xf numFmtId="0" fontId="78" fillId="0" borderId="14" xfId="35" applyFont="1" applyBorder="1"/>
    <xf numFmtId="0" fontId="77" fillId="0" borderId="4" xfId="35" applyFont="1" applyBorder="1"/>
    <xf numFmtId="0" fontId="78" fillId="0" borderId="63" xfId="35" applyFont="1" applyBorder="1"/>
    <xf numFmtId="0" fontId="78" fillId="0" borderId="57" xfId="35" applyFont="1" applyBorder="1"/>
    <xf numFmtId="0" fontId="78" fillId="0" borderId="64" xfId="35" applyFont="1" applyBorder="1"/>
    <xf numFmtId="0" fontId="78" fillId="0" borderId="65" xfId="35" applyFont="1" applyBorder="1"/>
    <xf numFmtId="0" fontId="78" fillId="0" borderId="66" xfId="35" applyFont="1" applyBorder="1"/>
    <xf numFmtId="0" fontId="78" fillId="0" borderId="67" xfId="35" applyFont="1" applyBorder="1"/>
    <xf numFmtId="0" fontId="78" fillId="0" borderId="0" xfId="35" applyFont="1" applyFill="1" applyBorder="1"/>
    <xf numFmtId="0" fontId="78" fillId="0" borderId="6" xfId="35" applyFont="1" applyBorder="1"/>
    <xf numFmtId="0" fontId="78" fillId="0" borderId="7" xfId="35" applyFont="1" applyBorder="1"/>
    <xf numFmtId="0" fontId="78" fillId="0" borderId="15" xfId="35" applyFont="1" applyBorder="1"/>
    <xf numFmtId="0" fontId="27" fillId="3" borderId="31" xfId="10" applyFont="1" applyFill="1" applyBorder="1" applyAlignment="1">
      <alignment horizontal="center" vertical="center" wrapText="1"/>
    </xf>
    <xf numFmtId="0" fontId="17" fillId="0" borderId="0" xfId="12" quotePrefix="1" applyFont="1" applyBorder="1" applyAlignment="1">
      <alignment horizontal="center" vertical="justify" wrapText="1"/>
    </xf>
    <xf numFmtId="0" fontId="17" fillId="2" borderId="2" xfId="12" quotePrefix="1" applyFont="1" applyFill="1" applyBorder="1" applyAlignment="1">
      <alignment vertical="justify" wrapText="1"/>
    </xf>
    <xf numFmtId="0" fontId="10" fillId="0" borderId="0" xfId="12" applyAlignment="1">
      <alignment horizontal="center"/>
    </xf>
    <xf numFmtId="0" fontId="59" fillId="0" borderId="0" xfId="0" quotePrefix="1" applyFont="1" applyAlignment="1">
      <alignment vertical="center"/>
    </xf>
    <xf numFmtId="0" fontId="28" fillId="3" borderId="32" xfId="0" applyFont="1" applyFill="1" applyBorder="1" applyAlignment="1">
      <alignment horizontal="center" vertical="center"/>
    </xf>
    <xf numFmtId="0" fontId="28" fillId="3" borderId="29" xfId="0" applyFont="1" applyFill="1" applyBorder="1" applyAlignment="1">
      <alignment horizontal="center" vertical="center"/>
    </xf>
    <xf numFmtId="0" fontId="68" fillId="5" borderId="3" xfId="0" applyFont="1" applyFill="1" applyBorder="1" applyAlignment="1">
      <alignment horizontal="center" vertical="center"/>
    </xf>
    <xf numFmtId="0" fontId="68" fillId="5" borderId="28" xfId="0" applyFont="1" applyFill="1" applyBorder="1" applyAlignment="1">
      <alignment horizontal="center" vertical="center"/>
    </xf>
    <xf numFmtId="15" fontId="68" fillId="5" borderId="28" xfId="0" applyNumberFormat="1" applyFont="1" applyFill="1" applyBorder="1" applyAlignment="1">
      <alignment horizontal="center" vertical="center"/>
    </xf>
    <xf numFmtId="0" fontId="61" fillId="0" borderId="4" xfId="12" applyFont="1" applyFill="1" applyBorder="1"/>
    <xf numFmtId="0" fontId="10" fillId="0" borderId="28" xfId="12" quotePrefix="1" applyFont="1" applyBorder="1" applyAlignment="1">
      <alignment vertical="center"/>
    </xf>
    <xf numFmtId="0" fontId="24" fillId="3" borderId="32" xfId="0" applyFont="1" applyFill="1" applyBorder="1" applyAlignment="1">
      <alignment horizontal="center" vertical="center"/>
    </xf>
    <xf numFmtId="0" fontId="24" fillId="3" borderId="29" xfId="0" applyFont="1" applyFill="1" applyBorder="1" applyAlignment="1">
      <alignment horizontal="center" vertical="center"/>
    </xf>
    <xf numFmtId="164" fontId="24" fillId="0" borderId="28" xfId="25" applyFont="1" applyBorder="1"/>
    <xf numFmtId="164" fontId="24" fillId="0" borderId="28" xfId="25" applyFont="1" applyFill="1" applyBorder="1" applyAlignment="1">
      <alignment vertical="center"/>
    </xf>
    <xf numFmtId="164" fontId="10" fillId="0" borderId="29" xfId="25" applyFont="1" applyBorder="1" applyAlignment="1">
      <alignment vertical="center"/>
    </xf>
    <xf numFmtId="0" fontId="40" fillId="0" borderId="14" xfId="12" applyFont="1" applyFill="1" applyBorder="1" applyAlignment="1">
      <alignment vertical="center" wrapText="1"/>
    </xf>
    <xf numFmtId="3" fontId="21" fillId="0" borderId="9" xfId="12" applyNumberFormat="1" applyFont="1" applyBorder="1" applyAlignment="1">
      <alignment vertical="justify"/>
    </xf>
    <xf numFmtId="3" fontId="17" fillId="0" borderId="9" xfId="21" applyNumberFormat="1" applyFont="1" applyBorder="1" applyAlignment="1">
      <alignment vertical="justify"/>
    </xf>
    <xf numFmtId="0" fontId="17" fillId="0" borderId="9" xfId="21" applyFont="1" applyBorder="1" applyAlignment="1">
      <alignment vertical="justify"/>
    </xf>
    <xf numFmtId="3" fontId="21" fillId="0" borderId="9" xfId="21" applyNumberFormat="1" applyFont="1" applyBorder="1" applyAlignment="1">
      <alignment vertical="justify"/>
    </xf>
    <xf numFmtId="3" fontId="28" fillId="0" borderId="68" xfId="20" applyNumberFormat="1" applyFont="1" applyFill="1" applyBorder="1" applyAlignment="1">
      <alignment horizontal="right" vertical="center"/>
    </xf>
    <xf numFmtId="4" fontId="24" fillId="0" borderId="68" xfId="20" applyNumberFormat="1" applyFont="1" applyBorder="1" applyAlignment="1">
      <alignment horizontal="right" vertical="center"/>
    </xf>
    <xf numFmtId="4" fontId="25" fillId="0" borderId="68" xfId="20" applyNumberFormat="1" applyFont="1" applyBorder="1" applyAlignment="1">
      <alignment horizontal="right" vertical="center"/>
    </xf>
    <xf numFmtId="3" fontId="79" fillId="0" borderId="28" xfId="12" applyNumberFormat="1" applyFont="1" applyFill="1" applyBorder="1" applyAlignment="1">
      <alignment horizontal="right" vertical="center" wrapText="1"/>
    </xf>
    <xf numFmtId="3" fontId="79" fillId="0" borderId="29" xfId="12" applyNumberFormat="1" applyFont="1" applyFill="1" applyBorder="1" applyAlignment="1">
      <alignment horizontal="right" vertical="center" wrapText="1"/>
    </xf>
    <xf numFmtId="3" fontId="80" fillId="0" borderId="28" xfId="12" applyNumberFormat="1" applyFont="1" applyFill="1" applyBorder="1" applyAlignment="1">
      <alignment horizontal="right" vertical="center" wrapText="1"/>
    </xf>
    <xf numFmtId="171" fontId="27" fillId="3" borderId="36" xfId="12" applyNumberFormat="1" applyFont="1" applyFill="1" applyBorder="1" applyAlignment="1">
      <alignment horizontal="right" vertical="justify"/>
    </xf>
    <xf numFmtId="0" fontId="38" fillId="0" borderId="14" xfId="24" applyFont="1" applyFill="1" applyBorder="1" applyAlignment="1">
      <alignment vertical="center"/>
    </xf>
    <xf numFmtId="0" fontId="38" fillId="0" borderId="14" xfId="24" applyFont="1" applyFill="1" applyBorder="1" applyAlignment="1">
      <alignment horizontal="justify" vertical="center"/>
    </xf>
    <xf numFmtId="0" fontId="21" fillId="0" borderId="3" xfId="12" applyFont="1" applyBorder="1" applyAlignment="1">
      <alignment vertical="justify"/>
    </xf>
    <xf numFmtId="3" fontId="31" fillId="0" borderId="14" xfId="12" applyNumberFormat="1" applyFont="1" applyFill="1" applyBorder="1" applyAlignment="1">
      <alignment vertical="center"/>
    </xf>
    <xf numFmtId="3" fontId="10" fillId="0" borderId="14" xfId="12" applyNumberFormat="1" applyFont="1" applyFill="1" applyBorder="1" applyAlignment="1">
      <alignment vertical="center"/>
    </xf>
    <xf numFmtId="0" fontId="24" fillId="0" borderId="7" xfId="0" applyFont="1" applyBorder="1" applyAlignment="1">
      <alignment horizontal="center" vertical="center"/>
    </xf>
    <xf numFmtId="0" fontId="24" fillId="0" borderId="20" xfId="0" applyFont="1" applyBorder="1" applyAlignment="1">
      <alignment horizontal="center" vertical="center"/>
    </xf>
    <xf numFmtId="0" fontId="24" fillId="0" borderId="7" xfId="0" applyFont="1" applyBorder="1" applyAlignment="1">
      <alignment horizontal="justify"/>
    </xf>
    <xf numFmtId="3" fontId="28" fillId="0" borderId="23" xfId="0" applyNumberFormat="1" applyFont="1" applyFill="1" applyBorder="1" applyAlignment="1">
      <alignment vertical="center"/>
    </xf>
    <xf numFmtId="0" fontId="24" fillId="0" borderId="6" xfId="0" applyFont="1" applyBorder="1" applyAlignment="1">
      <alignment horizontal="center"/>
    </xf>
    <xf numFmtId="4" fontId="31" fillId="0" borderId="13" xfId="0" applyNumberFormat="1" applyFont="1" applyBorder="1" applyAlignment="1">
      <alignment horizontal="center" vertical="center"/>
    </xf>
    <xf numFmtId="0" fontId="1" fillId="0" borderId="0" xfId="40"/>
    <xf numFmtId="0" fontId="21" fillId="0" borderId="1" xfId="12" quotePrefix="1" applyFont="1" applyBorder="1" applyAlignment="1">
      <alignment vertical="justify"/>
    </xf>
    <xf numFmtId="0" fontId="21" fillId="0" borderId="2" xfId="12" quotePrefix="1" applyFont="1" applyBorder="1" applyAlignment="1">
      <alignment vertical="justify" wrapText="1"/>
    </xf>
    <xf numFmtId="0" fontId="51" fillId="0" borderId="1" xfId="41" applyFont="1" applyBorder="1"/>
    <xf numFmtId="0" fontId="52" fillId="0" borderId="16" xfId="40" applyFont="1" applyBorder="1" applyAlignment="1">
      <alignment wrapText="1"/>
    </xf>
    <xf numFmtId="3" fontId="28" fillId="0" borderId="3" xfId="12" applyNumberFormat="1" applyFont="1" applyFill="1" applyBorder="1" applyAlignment="1">
      <alignment vertical="center"/>
    </xf>
    <xf numFmtId="0" fontId="52" fillId="0" borderId="4" xfId="41" applyFont="1" applyBorder="1" applyAlignment="1">
      <alignment horizontal="left" indent="2"/>
    </xf>
    <xf numFmtId="0" fontId="52" fillId="0" borderId="18" xfId="40" applyFont="1" applyBorder="1" applyAlignment="1">
      <alignment wrapText="1"/>
    </xf>
    <xf numFmtId="0" fontId="64" fillId="0" borderId="4" xfId="41" applyFont="1" applyBorder="1"/>
    <xf numFmtId="0" fontId="64" fillId="0" borderId="18" xfId="41" applyFont="1" applyBorder="1" applyAlignment="1">
      <alignment wrapText="1"/>
    </xf>
    <xf numFmtId="3" fontId="1" fillId="0" borderId="0" xfId="40" applyNumberFormat="1"/>
    <xf numFmtId="0" fontId="64" fillId="0" borderId="4" xfId="40" applyFont="1" applyBorder="1"/>
    <xf numFmtId="0" fontId="64" fillId="0" borderId="18" xfId="40" applyFont="1" applyBorder="1" applyAlignment="1">
      <alignment wrapText="1"/>
    </xf>
    <xf numFmtId="0" fontId="51" fillId="0" borderId="4" xfId="41" applyFont="1" applyBorder="1"/>
    <xf numFmtId="3" fontId="28" fillId="0" borderId="14" xfId="12" applyNumberFormat="1" applyFont="1" applyFill="1" applyBorder="1" applyAlignment="1">
      <alignment vertical="center"/>
    </xf>
    <xf numFmtId="0" fontId="64" fillId="0" borderId="4" xfId="41" applyFont="1" applyBorder="1" applyAlignment="1">
      <alignment horizontal="right" vertical="center"/>
    </xf>
    <xf numFmtId="0" fontId="64" fillId="0" borderId="6" xfId="41" applyFont="1" applyBorder="1"/>
    <xf numFmtId="0" fontId="64" fillId="0" borderId="20" xfId="41" applyFont="1" applyBorder="1" applyAlignment="1">
      <alignment wrapText="1"/>
    </xf>
    <xf numFmtId="3" fontId="10" fillId="0" borderId="15" xfId="12" applyNumberFormat="1" applyFont="1" applyFill="1" applyBorder="1" applyAlignment="1">
      <alignment vertical="center"/>
    </xf>
    <xf numFmtId="0" fontId="52" fillId="0" borderId="6" xfId="41" applyFont="1" applyBorder="1" applyAlignment="1">
      <alignment horizontal="left" indent="2"/>
    </xf>
    <xf numFmtId="0" fontId="52" fillId="0" borderId="20" xfId="40" applyFont="1" applyBorder="1" applyAlignment="1">
      <alignment wrapText="1"/>
    </xf>
    <xf numFmtId="3" fontId="31" fillId="0" borderId="15" xfId="12" applyNumberFormat="1" applyFont="1" applyFill="1" applyBorder="1" applyAlignment="1">
      <alignment vertical="center"/>
    </xf>
    <xf numFmtId="0" fontId="55" fillId="0" borderId="0" xfId="0" applyFont="1" applyAlignment="1">
      <alignment horizontal="justify" vertical="center"/>
    </xf>
    <xf numFmtId="0" fontId="26" fillId="0" borderId="0" xfId="0" quotePrefix="1" applyFont="1" applyAlignment="1">
      <alignment horizontal="center" vertical="center"/>
    </xf>
    <xf numFmtId="0" fontId="26" fillId="0" borderId="0" xfId="0" applyFont="1" applyAlignment="1">
      <alignment horizontal="center"/>
    </xf>
    <xf numFmtId="0" fontId="27" fillId="0" borderId="0" xfId="0" applyFont="1" applyAlignment="1">
      <alignment horizontal="center" vertical="center"/>
    </xf>
    <xf numFmtId="0" fontId="78" fillId="0" borderId="0" xfId="35" applyFont="1" applyBorder="1" applyAlignment="1">
      <alignment horizontal="left" wrapText="1"/>
    </xf>
    <xf numFmtId="0" fontId="78" fillId="0" borderId="14" xfId="35" applyFont="1" applyBorder="1" applyAlignment="1">
      <alignment horizontal="left" wrapText="1"/>
    </xf>
    <xf numFmtId="0" fontId="27" fillId="0" borderId="0" xfId="35" applyFont="1" applyFill="1" applyAlignment="1">
      <alignment horizontal="center"/>
    </xf>
    <xf numFmtId="0" fontId="26" fillId="0" borderId="0" xfId="35" applyFont="1" applyFill="1" applyAlignment="1">
      <alignment horizontal="center"/>
    </xf>
    <xf numFmtId="0" fontId="26" fillId="0" borderId="0" xfId="35" quotePrefix="1" applyFont="1" applyFill="1" applyAlignment="1">
      <alignment horizontal="center"/>
    </xf>
    <xf numFmtId="0" fontId="47" fillId="0" borderId="4" xfId="12" applyFont="1" applyBorder="1" applyAlignment="1">
      <alignment horizontal="justify" vertical="center" wrapText="1"/>
    </xf>
    <xf numFmtId="0" fontId="47" fillId="0" borderId="0" xfId="12" applyFont="1" applyBorder="1" applyAlignment="1">
      <alignment horizontal="justify" vertical="center" wrapText="1"/>
    </xf>
    <xf numFmtId="0" fontId="47" fillId="0" borderId="14" xfId="12" applyFont="1" applyBorder="1" applyAlignment="1">
      <alignment horizontal="justify" vertical="center" wrapText="1"/>
    </xf>
    <xf numFmtId="0" fontId="44" fillId="0" borderId="2" xfId="12" applyFont="1" applyBorder="1" applyAlignment="1">
      <alignment horizontal="left" vertical="center" wrapText="1"/>
    </xf>
    <xf numFmtId="0" fontId="44" fillId="0" borderId="3" xfId="12" applyFont="1" applyBorder="1" applyAlignment="1">
      <alignment horizontal="left" vertical="center" wrapText="1"/>
    </xf>
    <xf numFmtId="0" fontId="26" fillId="0" borderId="0" xfId="0" quotePrefix="1" applyFont="1" applyAlignment="1">
      <alignment horizontal="center" vertical="center" wrapText="1"/>
    </xf>
    <xf numFmtId="0" fontId="42" fillId="3" borderId="30" xfId="12" applyFont="1" applyFill="1" applyBorder="1" applyAlignment="1">
      <alignment horizontal="left" vertical="center" wrapText="1"/>
    </xf>
    <xf numFmtId="0" fontId="26" fillId="0" borderId="0" xfId="20" quotePrefix="1" applyFont="1" applyBorder="1" applyAlignment="1">
      <alignment horizontal="center" vertical="center" wrapText="1"/>
    </xf>
    <xf numFmtId="0" fontId="28" fillId="0" borderId="0" xfId="20" applyFont="1" applyBorder="1" applyAlignment="1">
      <alignment horizontal="center" vertical="center"/>
    </xf>
    <xf numFmtId="0" fontId="26" fillId="0" borderId="0" xfId="20" applyFont="1" applyBorder="1" applyAlignment="1">
      <alignment horizontal="center" vertical="center"/>
    </xf>
    <xf numFmtId="0" fontId="26" fillId="0" borderId="0" xfId="12" quotePrefix="1" applyFont="1" applyAlignment="1">
      <alignment horizontal="center" vertical="center"/>
    </xf>
    <xf numFmtId="0" fontId="46" fillId="0" borderId="1" xfId="0" applyFont="1" applyBorder="1" applyAlignment="1">
      <alignment horizontal="left" vertical="center" wrapText="1"/>
    </xf>
    <xf numFmtId="0" fontId="46" fillId="0" borderId="2" xfId="0" applyFont="1" applyBorder="1" applyAlignment="1">
      <alignment horizontal="left" vertical="center" wrapText="1"/>
    </xf>
    <xf numFmtId="0" fontId="46" fillId="0" borderId="3" xfId="0" applyFont="1" applyBorder="1" applyAlignment="1">
      <alignment horizontal="left" vertical="center" wrapText="1"/>
    </xf>
    <xf numFmtId="0" fontId="26" fillId="0" borderId="0" xfId="20" applyFont="1" applyBorder="1" applyAlignment="1">
      <alignment horizontal="center"/>
    </xf>
    <xf numFmtId="0" fontId="27" fillId="0" borderId="0" xfId="20" applyFont="1" applyBorder="1" applyAlignment="1">
      <alignment horizontal="center" vertical="center"/>
    </xf>
    <xf numFmtId="0" fontId="42" fillId="3" borderId="1" xfId="0" applyFont="1" applyFill="1" applyBorder="1" applyAlignment="1">
      <alignment horizontal="center" vertical="center" wrapText="1"/>
    </xf>
    <xf numFmtId="0" fontId="42" fillId="3" borderId="2" xfId="0" applyFont="1" applyFill="1" applyBorder="1" applyAlignment="1">
      <alignment horizontal="center" vertical="center" wrapText="1"/>
    </xf>
    <xf numFmtId="0" fontId="42" fillId="3" borderId="3" xfId="0" applyFont="1" applyFill="1" applyBorder="1" applyAlignment="1">
      <alignment horizontal="center" vertical="center" wrapText="1"/>
    </xf>
    <xf numFmtId="0" fontId="26" fillId="0" borderId="0" xfId="0" quotePrefix="1" applyFont="1" applyFill="1" applyAlignment="1">
      <alignment horizontal="center"/>
    </xf>
    <xf numFmtId="0" fontId="46" fillId="0" borderId="4" xfId="0" applyFont="1" applyBorder="1" applyAlignment="1">
      <alignment horizontal="left" vertical="center" wrapText="1"/>
    </xf>
    <xf numFmtId="0" fontId="46" fillId="0" borderId="0" xfId="0" applyFont="1" applyBorder="1" applyAlignment="1">
      <alignment horizontal="left" vertical="center" wrapText="1"/>
    </xf>
    <xf numFmtId="0" fontId="46" fillId="0" borderId="14" xfId="0" applyFont="1" applyBorder="1" applyAlignment="1">
      <alignment horizontal="left" vertical="center" wrapText="1"/>
    </xf>
    <xf numFmtId="0" fontId="31" fillId="0" borderId="6" xfId="0" applyFont="1" applyBorder="1" applyAlignment="1">
      <alignment horizontal="left" vertical="center" wrapText="1"/>
    </xf>
    <xf numFmtId="0" fontId="31" fillId="0" borderId="7" xfId="0" applyFont="1" applyBorder="1" applyAlignment="1">
      <alignment horizontal="left" vertical="center" wrapText="1"/>
    </xf>
    <xf numFmtId="0" fontId="31" fillId="0" borderId="15" xfId="0" applyFont="1" applyBorder="1" applyAlignment="1">
      <alignment horizontal="left" vertical="center" wrapText="1"/>
    </xf>
    <xf numFmtId="0" fontId="42" fillId="3" borderId="6" xfId="0" applyFont="1" applyFill="1" applyBorder="1" applyAlignment="1">
      <alignment horizontal="center" vertical="center" wrapText="1"/>
    </xf>
    <xf numFmtId="0" fontId="42" fillId="3" borderId="7" xfId="0" applyFont="1" applyFill="1" applyBorder="1" applyAlignment="1">
      <alignment horizontal="center" vertical="center" wrapText="1"/>
    </xf>
    <xf numFmtId="0" fontId="42" fillId="3" borderId="15" xfId="0" applyFont="1" applyFill="1" applyBorder="1" applyAlignment="1">
      <alignment horizontal="center" vertical="center" wrapText="1"/>
    </xf>
    <xf numFmtId="0" fontId="46" fillId="0" borderId="33" xfId="0" applyFont="1" applyBorder="1" applyAlignment="1">
      <alignment horizontal="left" vertical="center" wrapText="1"/>
    </xf>
    <xf numFmtId="0" fontId="46" fillId="0" borderId="9" xfId="0" applyFont="1" applyBorder="1" applyAlignment="1">
      <alignment horizontal="left" vertical="center" wrapText="1"/>
    </xf>
    <xf numFmtId="0" fontId="46" fillId="0" borderId="31" xfId="0" applyFont="1" applyBorder="1" applyAlignment="1">
      <alignment horizontal="left" vertical="center" wrapText="1"/>
    </xf>
    <xf numFmtId="0" fontId="26" fillId="0" borderId="0" xfId="0" applyFont="1" applyFill="1" applyAlignment="1">
      <alignment horizontal="center"/>
    </xf>
    <xf numFmtId="0" fontId="10" fillId="0" borderId="61" xfId="24" applyFont="1" applyFill="1" applyBorder="1" applyAlignment="1">
      <alignment horizontal="left" vertical="center" wrapText="1"/>
    </xf>
    <xf numFmtId="0" fontId="10" fillId="0" borderId="54" xfId="24" applyFont="1" applyFill="1" applyBorder="1" applyAlignment="1">
      <alignment horizontal="left" vertical="center" wrapText="1"/>
    </xf>
    <xf numFmtId="0" fontId="10" fillId="0" borderId="6" xfId="24" applyFont="1" applyFill="1" applyBorder="1" applyAlignment="1">
      <alignment horizontal="left" vertical="center" wrapText="1"/>
    </xf>
    <xf numFmtId="0" fontId="10" fillId="0" borderId="20" xfId="24" applyFont="1" applyFill="1" applyBorder="1" applyAlignment="1">
      <alignment horizontal="left" vertical="center" wrapText="1"/>
    </xf>
    <xf numFmtId="0" fontId="42" fillId="3" borderId="33" xfId="12" applyFont="1" applyFill="1" applyBorder="1" applyAlignment="1">
      <alignment horizontal="center" vertical="center" wrapText="1"/>
    </xf>
    <xf numFmtId="0" fontId="42" fillId="3" borderId="31" xfId="12" applyFont="1" applyFill="1" applyBorder="1" applyAlignment="1">
      <alignment horizontal="center" vertical="center" wrapText="1"/>
    </xf>
    <xf numFmtId="0" fontId="62" fillId="0" borderId="0" xfId="0" quotePrefix="1" applyFont="1" applyFill="1" applyAlignment="1">
      <alignment horizontal="center"/>
    </xf>
    <xf numFmtId="0" fontId="63" fillId="3" borderId="58" xfId="0" applyFont="1" applyFill="1" applyBorder="1" applyAlignment="1">
      <alignment horizontal="center" vertical="center" wrapText="1"/>
    </xf>
    <xf numFmtId="0" fontId="63" fillId="3" borderId="40" xfId="0" applyFont="1" applyFill="1" applyBorder="1" applyAlignment="1">
      <alignment horizontal="center" vertical="center" wrapText="1"/>
    </xf>
    <xf numFmtId="0" fontId="30" fillId="0" borderId="4" xfId="10" applyFont="1" applyBorder="1" applyAlignment="1">
      <alignment horizontal="center" vertical="center" wrapText="1"/>
    </xf>
    <xf numFmtId="0" fontId="30" fillId="0" borderId="0" xfId="10" applyFont="1" applyBorder="1" applyAlignment="1">
      <alignment horizontal="center" vertical="center" wrapText="1"/>
    </xf>
    <xf numFmtId="0" fontId="30" fillId="0" borderId="14" xfId="10" applyFont="1" applyBorder="1" applyAlignment="1">
      <alignment horizontal="center" vertical="center" wrapText="1"/>
    </xf>
    <xf numFmtId="0" fontId="27" fillId="3" borderId="33" xfId="10" applyFont="1" applyFill="1" applyBorder="1" applyAlignment="1">
      <alignment horizontal="center" vertical="center" wrapText="1"/>
    </xf>
    <xf numFmtId="0" fontId="27" fillId="3" borderId="9" xfId="10" applyFont="1" applyFill="1" applyBorder="1" applyAlignment="1">
      <alignment horizontal="center" vertical="center" wrapText="1"/>
    </xf>
    <xf numFmtId="0" fontId="27" fillId="3" borderId="31" xfId="10" applyFont="1" applyFill="1" applyBorder="1" applyAlignment="1">
      <alignment horizontal="center" vertical="center" wrapText="1"/>
    </xf>
    <xf numFmtId="0" fontId="26" fillId="0" borderId="0" xfId="10" quotePrefix="1" applyFont="1" applyAlignment="1">
      <alignment horizontal="center" vertical="center"/>
    </xf>
    <xf numFmtId="0" fontId="66" fillId="0" borderId="1" xfId="10" applyFont="1" applyBorder="1" applyAlignment="1">
      <alignment horizontal="center" vertical="center" wrapText="1"/>
    </xf>
    <xf numFmtId="0" fontId="66" fillId="0" borderId="2" xfId="10" applyFont="1" applyBorder="1" applyAlignment="1">
      <alignment horizontal="center" vertical="center" wrapText="1"/>
    </xf>
    <xf numFmtId="0" fontId="66" fillId="0" borderId="3" xfId="10" applyFont="1" applyBorder="1" applyAlignment="1">
      <alignment horizontal="center" vertical="center" wrapText="1"/>
    </xf>
    <xf numFmtId="0" fontId="28" fillId="0" borderId="4" xfId="10" applyFont="1" applyBorder="1" applyAlignment="1">
      <alignment horizontal="left" wrapText="1"/>
    </xf>
    <xf numFmtId="0" fontId="28" fillId="0" borderId="0" xfId="10" applyFont="1" applyBorder="1" applyAlignment="1">
      <alignment horizontal="left" wrapText="1"/>
    </xf>
    <xf numFmtId="0" fontId="28" fillId="0" borderId="14" xfId="10" applyFont="1" applyBorder="1" applyAlignment="1">
      <alignment horizontal="left" wrapText="1"/>
    </xf>
    <xf numFmtId="0" fontId="26" fillId="0" borderId="0" xfId="20" applyFont="1" applyBorder="1" applyAlignment="1">
      <alignment horizontal="center" vertical="top"/>
    </xf>
    <xf numFmtId="0" fontId="26" fillId="0" borderId="0" xfId="10" quotePrefix="1" applyFont="1" applyAlignment="1">
      <alignment horizontal="center" vertical="top"/>
    </xf>
    <xf numFmtId="0" fontId="26" fillId="0" borderId="0" xfId="20" quotePrefix="1" applyFont="1" applyBorder="1" applyAlignment="1">
      <alignment horizontal="center" vertical="top" wrapText="1"/>
    </xf>
    <xf numFmtId="0" fontId="27" fillId="0" borderId="0" xfId="20" applyFont="1" applyBorder="1" applyAlignment="1">
      <alignment horizontal="center" vertical="top"/>
    </xf>
    <xf numFmtId="0" fontId="31" fillId="0" borderId="4" xfId="10" applyFont="1" applyBorder="1" applyAlignment="1">
      <alignment horizontal="left" vertical="center" wrapText="1"/>
    </xf>
    <xf numFmtId="0" fontId="31" fillId="0" borderId="0" xfId="10" applyFont="1" applyBorder="1" applyAlignment="1">
      <alignment horizontal="left" vertical="center" wrapText="1"/>
    </xf>
    <xf numFmtId="0" fontId="31" fillId="0" borderId="14" xfId="10" applyFont="1" applyBorder="1" applyAlignment="1">
      <alignment horizontal="left" vertical="center" wrapText="1"/>
    </xf>
    <xf numFmtId="0" fontId="10" fillId="0" borderId="4" xfId="10" applyFont="1" applyBorder="1" applyAlignment="1">
      <alignment horizontal="left" vertical="center" wrapText="1"/>
    </xf>
    <xf numFmtId="0" fontId="10" fillId="0" borderId="0" xfId="10" applyFont="1" applyBorder="1" applyAlignment="1">
      <alignment horizontal="left" vertical="center" wrapText="1"/>
    </xf>
    <xf numFmtId="0" fontId="10" fillId="0" borderId="14" xfId="10" applyFont="1" applyBorder="1" applyAlignment="1">
      <alignment horizontal="left" vertical="center" wrapText="1"/>
    </xf>
    <xf numFmtId="0" fontId="66" fillId="0" borderId="4" xfId="10" applyFont="1" applyBorder="1" applyAlignment="1">
      <alignment horizontal="center" vertical="center" wrapText="1"/>
    </xf>
    <xf numFmtId="0" fontId="66" fillId="0" borderId="0" xfId="10" applyFont="1" applyBorder="1" applyAlignment="1">
      <alignment horizontal="center" vertical="center" wrapText="1"/>
    </xf>
    <xf numFmtId="0" fontId="66" fillId="0" borderId="14" xfId="10" applyFont="1" applyBorder="1" applyAlignment="1">
      <alignment horizontal="center" vertical="center" wrapText="1"/>
    </xf>
    <xf numFmtId="0" fontId="66" fillId="0" borderId="6" xfId="10" applyFont="1" applyBorder="1" applyAlignment="1">
      <alignment horizontal="center" vertical="center" wrapText="1"/>
    </xf>
    <xf numFmtId="0" fontId="66" fillId="0" borderId="7" xfId="10" applyFont="1" applyBorder="1" applyAlignment="1">
      <alignment horizontal="center" vertical="center" wrapText="1"/>
    </xf>
    <xf numFmtId="0" fontId="66" fillId="0" borderId="15" xfId="10" applyFont="1" applyBorder="1" applyAlignment="1">
      <alignment horizontal="center" vertical="center" wrapText="1"/>
    </xf>
    <xf numFmtId="0" fontId="28" fillId="3" borderId="1" xfId="0" applyFont="1" applyFill="1" applyBorder="1" applyAlignment="1">
      <alignment horizontal="center" vertical="center"/>
    </xf>
    <xf numFmtId="0" fontId="28" fillId="3" borderId="3" xfId="0" applyFont="1" applyFill="1" applyBorder="1" applyAlignment="1">
      <alignment horizontal="center" vertical="center"/>
    </xf>
    <xf numFmtId="0" fontId="28" fillId="3" borderId="6" xfId="0" applyFont="1" applyFill="1" applyBorder="1" applyAlignment="1">
      <alignment horizontal="center" vertical="center"/>
    </xf>
    <xf numFmtId="0" fontId="28" fillId="3" borderId="15" xfId="0" applyFont="1" applyFill="1" applyBorder="1" applyAlignment="1">
      <alignment horizontal="center" vertical="center"/>
    </xf>
    <xf numFmtId="0" fontId="28" fillId="3" borderId="32" xfId="0" applyFont="1" applyFill="1" applyBorder="1" applyAlignment="1">
      <alignment horizontal="center" vertical="center"/>
    </xf>
    <xf numFmtId="0" fontId="28" fillId="3" borderId="29" xfId="0" applyFont="1" applyFill="1" applyBorder="1" applyAlignment="1">
      <alignment horizontal="center" vertical="center"/>
    </xf>
    <xf numFmtId="0" fontId="28" fillId="3" borderId="32" xfId="0" applyFont="1" applyFill="1" applyBorder="1" applyAlignment="1">
      <alignment horizontal="center" vertical="center" wrapText="1"/>
    </xf>
    <xf numFmtId="0" fontId="28" fillId="3" borderId="29" xfId="0" applyFont="1" applyFill="1" applyBorder="1" applyAlignment="1">
      <alignment horizontal="center" vertical="center" wrapText="1"/>
    </xf>
    <xf numFmtId="0" fontId="28" fillId="3" borderId="30" xfId="0" applyFont="1" applyFill="1" applyBorder="1" applyAlignment="1">
      <alignment horizontal="center" vertical="center"/>
    </xf>
    <xf numFmtId="0" fontId="60" fillId="0" borderId="0" xfId="20" applyFont="1" applyBorder="1" applyAlignment="1">
      <alignment horizontal="center" vertical="center"/>
    </xf>
    <xf numFmtId="0" fontId="24" fillId="3" borderId="1" xfId="0" applyFont="1" applyFill="1" applyBorder="1" applyAlignment="1">
      <alignment horizontal="center" vertical="center"/>
    </xf>
    <xf numFmtId="0" fontId="24" fillId="3" borderId="3" xfId="0" applyFont="1" applyFill="1" applyBorder="1" applyAlignment="1">
      <alignment horizontal="center" vertical="center"/>
    </xf>
    <xf numFmtId="0" fontId="24" fillId="3" borderId="6" xfId="0" applyFont="1" applyFill="1" applyBorder="1" applyAlignment="1">
      <alignment horizontal="center" vertical="center"/>
    </xf>
    <xf numFmtId="0" fontId="24" fillId="3" borderId="15" xfId="0" applyFont="1" applyFill="1" applyBorder="1" applyAlignment="1">
      <alignment horizontal="center" vertical="center"/>
    </xf>
    <xf numFmtId="0" fontId="24" fillId="3" borderId="32" xfId="0" applyFont="1" applyFill="1" applyBorder="1" applyAlignment="1">
      <alignment horizontal="center" vertical="center"/>
    </xf>
    <xf numFmtId="0" fontId="24" fillId="3" borderId="29" xfId="0" applyFont="1" applyFill="1" applyBorder="1" applyAlignment="1">
      <alignment horizontal="center" vertical="center"/>
    </xf>
    <xf numFmtId="0" fontId="24" fillId="3" borderId="32" xfId="0" applyFont="1" applyFill="1" applyBorder="1" applyAlignment="1">
      <alignment horizontal="center" vertical="center" wrapText="1"/>
    </xf>
    <xf numFmtId="0" fontId="24" fillId="3" borderId="29" xfId="0" applyFont="1" applyFill="1" applyBorder="1" applyAlignment="1">
      <alignment horizontal="center" vertical="center" wrapText="1"/>
    </xf>
    <xf numFmtId="0" fontId="24" fillId="3" borderId="30" xfId="0" applyFont="1" applyFill="1" applyBorder="1" applyAlignment="1">
      <alignment horizontal="center" vertical="center"/>
    </xf>
    <xf numFmtId="0" fontId="75" fillId="3" borderId="32" xfId="0" applyFont="1" applyFill="1" applyBorder="1" applyAlignment="1">
      <alignment horizontal="center" vertical="center"/>
    </xf>
    <xf numFmtId="0" fontId="75" fillId="3" borderId="29" xfId="0" applyFont="1" applyFill="1" applyBorder="1" applyAlignment="1">
      <alignment horizontal="center" vertical="center"/>
    </xf>
    <xf numFmtId="0" fontId="26" fillId="0" borderId="0" xfId="20" quotePrefix="1" applyFont="1" applyBorder="1" applyAlignment="1">
      <alignment horizontal="center" vertical="center"/>
    </xf>
    <xf numFmtId="0" fontId="65" fillId="0" borderId="0" xfId="0" applyFont="1"/>
    <xf numFmtId="0" fontId="28" fillId="0" borderId="4" xfId="20" applyFont="1" applyBorder="1" applyAlignment="1">
      <alignment horizontal="left" vertical="center" wrapText="1"/>
    </xf>
    <xf numFmtId="0" fontId="28" fillId="0" borderId="0" xfId="20" applyFont="1" applyBorder="1" applyAlignment="1">
      <alignment horizontal="left" vertical="center" wrapText="1"/>
    </xf>
    <xf numFmtId="0" fontId="28" fillId="0" borderId="18" xfId="20" applyFont="1" applyBorder="1" applyAlignment="1">
      <alignment horizontal="left" vertical="center" wrapText="1"/>
    </xf>
    <xf numFmtId="0" fontId="42" fillId="3" borderId="32" xfId="0" applyFont="1" applyFill="1" applyBorder="1" applyAlignment="1">
      <alignment horizontal="center" vertical="center" wrapText="1"/>
    </xf>
    <xf numFmtId="0" fontId="42" fillId="3" borderId="28" xfId="0" applyFont="1" applyFill="1" applyBorder="1" applyAlignment="1">
      <alignment horizontal="center" vertical="center" wrapText="1"/>
    </xf>
    <xf numFmtId="0" fontId="42" fillId="3" borderId="29" xfId="0" applyFont="1" applyFill="1" applyBorder="1" applyAlignment="1">
      <alignment horizontal="center" vertical="center" wrapText="1"/>
    </xf>
    <xf numFmtId="3" fontId="42" fillId="3" borderId="32" xfId="0" applyNumberFormat="1" applyFont="1" applyFill="1" applyBorder="1" applyAlignment="1">
      <alignment horizontal="right" vertical="center" wrapText="1"/>
    </xf>
    <xf numFmtId="0" fontId="42" fillId="3" borderId="28" xfId="0" applyNumberFormat="1" applyFont="1" applyFill="1" applyBorder="1" applyAlignment="1">
      <alignment horizontal="right" vertical="center" wrapText="1"/>
    </xf>
    <xf numFmtId="0" fontId="42" fillId="3" borderId="29" xfId="0" applyNumberFormat="1" applyFont="1" applyFill="1" applyBorder="1" applyAlignment="1">
      <alignment horizontal="right" vertical="center" wrapText="1"/>
    </xf>
    <xf numFmtId="0" fontId="42" fillId="3" borderId="4" xfId="0" applyFont="1" applyFill="1" applyBorder="1" applyAlignment="1">
      <alignment horizontal="center" vertical="center" wrapText="1"/>
    </xf>
    <xf numFmtId="0" fontId="42" fillId="3" borderId="0" xfId="0" applyFont="1" applyFill="1" applyBorder="1" applyAlignment="1">
      <alignment horizontal="center" vertical="center" wrapText="1"/>
    </xf>
    <xf numFmtId="0" fontId="42" fillId="3" borderId="14" xfId="0" applyFont="1" applyFill="1" applyBorder="1" applyAlignment="1">
      <alignment horizontal="center" vertical="center" wrapText="1"/>
    </xf>
    <xf numFmtId="0" fontId="10" fillId="0" borderId="0" xfId="20" applyFont="1" applyBorder="1" applyAlignment="1">
      <alignment vertical="center" wrapText="1"/>
    </xf>
    <xf numFmtId="0" fontId="10" fillId="0" borderId="18" xfId="20" applyFont="1" applyBorder="1" applyAlignment="1">
      <alignment vertical="center" wrapText="1"/>
    </xf>
    <xf numFmtId="0" fontId="28" fillId="0" borderId="4" xfId="20" applyFont="1" applyBorder="1" applyAlignment="1">
      <alignment horizontal="left" vertical="center"/>
    </xf>
    <xf numFmtId="0" fontId="28" fillId="0" borderId="0" xfId="20" applyFont="1" applyBorder="1" applyAlignment="1">
      <alignment horizontal="left" vertical="center"/>
    </xf>
    <xf numFmtId="0" fontId="28" fillId="0" borderId="18" xfId="20" applyFont="1" applyBorder="1" applyAlignment="1">
      <alignment horizontal="left" vertical="center"/>
    </xf>
    <xf numFmtId="0" fontId="10" fillId="0" borderId="0" xfId="20" applyFont="1" applyBorder="1" applyAlignment="1">
      <alignment horizontal="justify"/>
    </xf>
    <xf numFmtId="0" fontId="28" fillId="0" borderId="0" xfId="20" applyFont="1" applyBorder="1" applyAlignment="1">
      <alignment horizontal="justify" vertical="center"/>
    </xf>
    <xf numFmtId="0" fontId="28" fillId="0" borderId="18" xfId="20" applyFont="1" applyBorder="1" applyAlignment="1">
      <alignment horizontal="justify" vertical="center"/>
    </xf>
    <xf numFmtId="0" fontId="27" fillId="3" borderId="1" xfId="20" applyFont="1" applyFill="1" applyBorder="1" applyAlignment="1">
      <alignment horizontal="center" vertical="center"/>
    </xf>
    <xf numFmtId="0" fontId="27" fillId="3" borderId="2" xfId="20" applyFont="1" applyFill="1" applyBorder="1" applyAlignment="1">
      <alignment horizontal="center" vertical="center"/>
    </xf>
    <xf numFmtId="0" fontId="27" fillId="3" borderId="16" xfId="20" applyFont="1" applyFill="1" applyBorder="1" applyAlignment="1">
      <alignment horizontal="center" vertical="center"/>
    </xf>
    <xf numFmtId="0" fontId="27" fillId="3" borderId="4" xfId="20" applyFont="1" applyFill="1" applyBorder="1" applyAlignment="1">
      <alignment horizontal="center" vertical="center"/>
    </xf>
    <xf numFmtId="0" fontId="27" fillId="3" borderId="0" xfId="20" applyFont="1" applyFill="1" applyBorder="1" applyAlignment="1">
      <alignment horizontal="center" vertical="center"/>
    </xf>
    <xf numFmtId="0" fontId="27" fillId="3" borderId="18" xfId="20" applyFont="1" applyFill="1" applyBorder="1" applyAlignment="1">
      <alignment horizontal="center" vertical="center"/>
    </xf>
    <xf numFmtId="0" fontId="27" fillId="3" borderId="6" xfId="20" applyFont="1" applyFill="1" applyBorder="1" applyAlignment="1">
      <alignment horizontal="center" vertical="center"/>
    </xf>
    <xf numFmtId="0" fontId="27" fillId="3" borderId="7" xfId="20" applyFont="1" applyFill="1" applyBorder="1" applyAlignment="1">
      <alignment horizontal="center" vertical="center"/>
    </xf>
    <xf numFmtId="0" fontId="27" fillId="3" borderId="20" xfId="20" applyFont="1" applyFill="1" applyBorder="1" applyAlignment="1">
      <alignment horizontal="center" vertical="center"/>
    </xf>
    <xf numFmtId="0" fontId="44" fillId="3" borderId="32" xfId="0" applyFont="1" applyFill="1" applyBorder="1" applyAlignment="1">
      <alignment horizontal="center" vertical="center" wrapText="1"/>
    </xf>
    <xf numFmtId="0" fontId="44" fillId="3" borderId="28" xfId="0" applyFont="1" applyFill="1" applyBorder="1" applyAlignment="1">
      <alignment horizontal="center" vertical="center" wrapText="1"/>
    </xf>
    <xf numFmtId="0" fontId="44" fillId="3" borderId="29" xfId="0" applyFont="1" applyFill="1" applyBorder="1" applyAlignment="1">
      <alignment horizontal="center" vertical="center" wrapText="1"/>
    </xf>
    <xf numFmtId="0" fontId="28" fillId="0" borderId="0" xfId="20" applyFont="1" applyBorder="1" applyAlignment="1">
      <alignment horizontal="justify" vertical="center" wrapText="1"/>
    </xf>
    <xf numFmtId="0" fontId="28" fillId="0" borderId="18" xfId="20" applyFont="1" applyBorder="1" applyAlignment="1">
      <alignment horizontal="justify" vertical="center" wrapText="1"/>
    </xf>
    <xf numFmtId="0" fontId="47" fillId="3" borderId="32" xfId="0" applyFont="1" applyFill="1" applyBorder="1" applyAlignment="1">
      <alignment horizontal="center" vertical="center" wrapText="1"/>
    </xf>
    <xf numFmtId="0" fontId="47" fillId="3" borderId="28" xfId="0" applyFont="1" applyFill="1" applyBorder="1" applyAlignment="1">
      <alignment horizontal="center" vertical="center" wrapText="1"/>
    </xf>
    <xf numFmtId="0" fontId="47" fillId="3" borderId="29" xfId="0" applyFont="1" applyFill="1" applyBorder="1" applyAlignment="1">
      <alignment horizontal="center" vertical="center" wrapText="1"/>
    </xf>
    <xf numFmtId="0" fontId="10" fillId="0" borderId="0" xfId="20" applyFont="1" applyBorder="1" applyAlignment="1">
      <alignment horizontal="justify" vertical="center" wrapText="1"/>
    </xf>
    <xf numFmtId="0" fontId="42" fillId="3" borderId="16" xfId="0" applyFont="1" applyFill="1" applyBorder="1" applyAlignment="1">
      <alignment horizontal="center" vertical="center" wrapText="1"/>
    </xf>
    <xf numFmtId="0" fontId="42" fillId="3" borderId="18" xfId="0" applyFont="1" applyFill="1" applyBorder="1" applyAlignment="1">
      <alignment horizontal="center" vertical="center" wrapText="1"/>
    </xf>
    <xf numFmtId="0" fontId="42" fillId="3" borderId="20" xfId="0" applyFont="1" applyFill="1" applyBorder="1" applyAlignment="1">
      <alignment horizontal="center" vertical="center" wrapText="1"/>
    </xf>
    <xf numFmtId="0" fontId="28" fillId="0" borderId="4" xfId="20" applyFont="1" applyBorder="1" applyAlignment="1">
      <alignment horizontal="center" vertical="center"/>
    </xf>
    <xf numFmtId="0" fontId="28" fillId="0" borderId="18" xfId="2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7" fillId="3" borderId="4" xfId="0" applyFont="1" applyFill="1" applyBorder="1" applyAlignment="1">
      <alignment horizontal="center" vertical="center"/>
    </xf>
    <xf numFmtId="0" fontId="27" fillId="3" borderId="18" xfId="0" applyFont="1" applyFill="1" applyBorder="1" applyAlignment="1">
      <alignment horizontal="center" vertical="center"/>
    </xf>
    <xf numFmtId="0" fontId="47" fillId="0" borderId="4" xfId="12" applyFont="1" applyBorder="1" applyAlignment="1">
      <alignment horizontal="left" wrapText="1"/>
    </xf>
    <xf numFmtId="0" fontId="47" fillId="0" borderId="0" xfId="12" applyFont="1" applyBorder="1" applyAlignment="1">
      <alignment horizontal="left" wrapText="1"/>
    </xf>
    <xf numFmtId="0" fontId="47" fillId="0" borderId="14" xfId="12" applyFont="1" applyBorder="1" applyAlignment="1">
      <alignment horizontal="left" wrapText="1"/>
    </xf>
    <xf numFmtId="0" fontId="26" fillId="0" borderId="0" xfId="10" applyFont="1" applyAlignment="1">
      <alignment horizontal="center"/>
    </xf>
    <xf numFmtId="0" fontId="26" fillId="0" borderId="0" xfId="10" applyFont="1" applyAlignment="1">
      <alignment horizontal="center" vertical="center"/>
    </xf>
    <xf numFmtId="0" fontId="27" fillId="0" borderId="0" xfId="10" applyFont="1" applyAlignment="1">
      <alignment horizontal="center" vertical="center"/>
    </xf>
    <xf numFmtId="0" fontId="27" fillId="3" borderId="1" xfId="10" applyFont="1" applyFill="1" applyBorder="1" applyAlignment="1">
      <alignment horizontal="center" vertical="center"/>
    </xf>
    <xf numFmtId="0" fontId="27" fillId="3" borderId="2" xfId="10" applyFont="1" applyFill="1" applyBorder="1" applyAlignment="1">
      <alignment horizontal="center" vertical="center"/>
    </xf>
    <xf numFmtId="0" fontId="27" fillId="3" borderId="16" xfId="10" applyFont="1" applyFill="1" applyBorder="1" applyAlignment="1">
      <alignment horizontal="center" vertical="center"/>
    </xf>
    <xf numFmtId="0" fontId="27" fillId="3" borderId="6" xfId="10" applyFont="1" applyFill="1" applyBorder="1" applyAlignment="1">
      <alignment horizontal="center" vertical="center"/>
    </xf>
    <xf numFmtId="0" fontId="27" fillId="3" borderId="7" xfId="10" applyFont="1" applyFill="1" applyBorder="1" applyAlignment="1">
      <alignment horizontal="center" vertical="center"/>
    </xf>
    <xf numFmtId="0" fontId="27" fillId="3" borderId="20" xfId="10" applyFont="1" applyFill="1" applyBorder="1" applyAlignment="1">
      <alignment horizontal="center" vertical="center"/>
    </xf>
    <xf numFmtId="0" fontId="27" fillId="3" borderId="38" xfId="10" applyFont="1" applyFill="1" applyBorder="1" applyAlignment="1">
      <alignment horizontal="center" vertical="center"/>
    </xf>
    <xf numFmtId="0" fontId="27" fillId="3" borderId="39" xfId="10" applyFont="1" applyFill="1" applyBorder="1" applyAlignment="1">
      <alignment horizontal="center" vertical="center"/>
    </xf>
    <xf numFmtId="0" fontId="27" fillId="3" borderId="40" xfId="10" applyFont="1" applyFill="1" applyBorder="1" applyAlignment="1">
      <alignment horizontal="center" vertical="center"/>
    </xf>
    <xf numFmtId="3" fontId="27" fillId="3" borderId="22" xfId="10" applyNumberFormat="1" applyFont="1" applyFill="1" applyBorder="1" applyAlignment="1">
      <alignment horizontal="center" vertical="center"/>
    </xf>
    <xf numFmtId="3" fontId="27" fillId="3" borderId="3" xfId="10" applyNumberFormat="1" applyFont="1" applyFill="1" applyBorder="1" applyAlignment="1">
      <alignment horizontal="center" vertical="center"/>
    </xf>
    <xf numFmtId="3" fontId="27" fillId="3" borderId="23" xfId="10" applyNumberFormat="1" applyFont="1" applyFill="1" applyBorder="1" applyAlignment="1">
      <alignment horizontal="center" vertical="center"/>
    </xf>
    <xf numFmtId="3" fontId="27" fillId="3" borderId="15" xfId="10" applyNumberFormat="1" applyFont="1" applyFill="1" applyBorder="1" applyAlignment="1">
      <alignment horizontal="center" vertical="center"/>
    </xf>
    <xf numFmtId="3" fontId="27" fillId="3" borderId="1" xfId="10" applyNumberFormat="1" applyFont="1" applyFill="1" applyBorder="1" applyAlignment="1">
      <alignment horizontal="right" vertical="center"/>
    </xf>
    <xf numFmtId="3" fontId="27" fillId="3" borderId="3" xfId="10" applyNumberFormat="1" applyFont="1" applyFill="1" applyBorder="1" applyAlignment="1">
      <alignment horizontal="right" vertical="center"/>
    </xf>
    <xf numFmtId="3" fontId="27" fillId="3" borderId="4" xfId="10" applyNumberFormat="1" applyFont="1" applyFill="1" applyBorder="1" applyAlignment="1">
      <alignment horizontal="right" vertical="center"/>
    </xf>
    <xf numFmtId="3" fontId="27" fillId="3" borderId="14" xfId="10" applyNumberFormat="1" applyFont="1" applyFill="1" applyBorder="1" applyAlignment="1">
      <alignment horizontal="right" vertical="center"/>
    </xf>
    <xf numFmtId="3" fontId="27" fillId="3" borderId="6" xfId="10" applyNumberFormat="1" applyFont="1" applyFill="1" applyBorder="1" applyAlignment="1">
      <alignment horizontal="right" vertical="center"/>
    </xf>
    <xf numFmtId="3" fontId="27" fillId="3" borderId="15" xfId="10" applyNumberFormat="1" applyFont="1" applyFill="1" applyBorder="1" applyAlignment="1">
      <alignment horizontal="right" vertical="center"/>
    </xf>
    <xf numFmtId="3" fontId="27" fillId="0" borderId="22" xfId="21" applyNumberFormat="1" applyFont="1" applyBorder="1" applyAlignment="1">
      <alignment vertical="center"/>
    </xf>
    <xf numFmtId="3" fontId="27" fillId="0" borderId="3" xfId="21" applyNumberFormat="1" applyFont="1" applyBorder="1" applyAlignment="1">
      <alignment vertical="center"/>
    </xf>
    <xf numFmtId="3" fontId="28" fillId="0" borderId="24" xfId="21" applyNumberFormat="1" applyFont="1" applyBorder="1" applyAlignment="1">
      <alignment vertical="center"/>
    </xf>
    <xf numFmtId="3" fontId="28" fillId="0" borderId="14" xfId="21" applyNumberFormat="1" applyFont="1" applyBorder="1" applyAlignment="1">
      <alignment vertical="center"/>
    </xf>
    <xf numFmtId="0" fontId="26" fillId="0" borderId="0" xfId="10" applyFont="1" applyAlignment="1">
      <alignment horizontal="center" vertical="center" wrapText="1"/>
    </xf>
    <xf numFmtId="0" fontId="27" fillId="3" borderId="50" xfId="10" applyFont="1" applyFill="1" applyBorder="1" applyAlignment="1">
      <alignment horizontal="center" vertical="center"/>
    </xf>
    <xf numFmtId="0" fontId="27" fillId="3" borderId="51" xfId="10" applyFont="1" applyFill="1" applyBorder="1" applyAlignment="1">
      <alignment horizontal="center" vertical="center"/>
    </xf>
    <xf numFmtId="3" fontId="27" fillId="3" borderId="22" xfId="12" applyNumberFormat="1" applyFont="1" applyFill="1" applyBorder="1" applyAlignment="1">
      <alignment horizontal="center" vertical="justify"/>
    </xf>
    <xf numFmtId="3" fontId="27" fillId="3" borderId="3" xfId="12" applyNumberFormat="1" applyFont="1" applyFill="1" applyBorder="1" applyAlignment="1">
      <alignment horizontal="center" vertical="justify"/>
    </xf>
    <xf numFmtId="3" fontId="27" fillId="3" borderId="24" xfId="12" applyNumberFormat="1" applyFont="1" applyFill="1" applyBorder="1" applyAlignment="1">
      <alignment horizontal="center" vertical="justify"/>
    </xf>
    <xf numFmtId="3" fontId="27" fillId="3" borderId="14" xfId="12" applyNumberFormat="1" applyFont="1" applyFill="1" applyBorder="1" applyAlignment="1">
      <alignment horizontal="center" vertical="justify"/>
    </xf>
    <xf numFmtId="3" fontId="27" fillId="3" borderId="23" xfId="12" applyNumberFormat="1" applyFont="1" applyFill="1" applyBorder="1" applyAlignment="1">
      <alignment horizontal="center" vertical="justify"/>
    </xf>
    <xf numFmtId="3" fontId="27" fillId="3" borderId="15" xfId="12" applyNumberFormat="1" applyFont="1" applyFill="1" applyBorder="1" applyAlignment="1">
      <alignment horizontal="center" vertical="justify"/>
    </xf>
    <xf numFmtId="0" fontId="27" fillId="3" borderId="1" xfId="12" applyFont="1" applyFill="1" applyBorder="1" applyAlignment="1">
      <alignment horizontal="center" vertical="center"/>
    </xf>
    <xf numFmtId="0" fontId="27" fillId="3" borderId="2" xfId="12" applyFont="1" applyFill="1" applyBorder="1" applyAlignment="1">
      <alignment horizontal="center" vertical="center"/>
    </xf>
    <xf numFmtId="0" fontId="27" fillId="3" borderId="16" xfId="12" applyFont="1" applyFill="1" applyBorder="1" applyAlignment="1">
      <alignment horizontal="center" vertical="center"/>
    </xf>
    <xf numFmtId="0" fontId="27" fillId="3" borderId="6" xfId="12" applyFont="1" applyFill="1" applyBorder="1" applyAlignment="1">
      <alignment horizontal="center" vertical="center"/>
    </xf>
    <xf numFmtId="0" fontId="27" fillId="3" borderId="7" xfId="12" applyFont="1" applyFill="1" applyBorder="1" applyAlignment="1">
      <alignment horizontal="center" vertical="center"/>
    </xf>
    <xf numFmtId="0" fontId="27" fillId="3" borderId="20" xfId="12" applyFont="1" applyFill="1" applyBorder="1" applyAlignment="1">
      <alignment horizontal="center" vertical="center"/>
    </xf>
    <xf numFmtId="0" fontId="27" fillId="3" borderId="22" xfId="12" applyFont="1" applyFill="1" applyBorder="1" applyAlignment="1">
      <alignment horizontal="center" vertical="center" wrapText="1"/>
    </xf>
    <xf numFmtId="0" fontId="27" fillId="3" borderId="23" xfId="12" applyFont="1" applyFill="1" applyBorder="1" applyAlignment="1">
      <alignment horizontal="center" vertical="center" wrapText="1"/>
    </xf>
    <xf numFmtId="3" fontId="27" fillId="3" borderId="3" xfId="12" applyNumberFormat="1" applyFont="1" applyFill="1" applyBorder="1" applyAlignment="1">
      <alignment horizontal="center" vertical="center"/>
    </xf>
    <xf numFmtId="3" fontId="27" fillId="3" borderId="15" xfId="12" applyNumberFormat="1" applyFont="1" applyFill="1" applyBorder="1" applyAlignment="1">
      <alignment horizontal="center" vertical="center"/>
    </xf>
    <xf numFmtId="0" fontId="26" fillId="0" borderId="0" xfId="10" applyFont="1" applyFill="1" applyAlignment="1">
      <alignment horizontal="center" vertical="center"/>
    </xf>
    <xf numFmtId="0" fontId="27" fillId="3" borderId="1" xfId="12" applyFont="1" applyFill="1" applyBorder="1" applyAlignment="1">
      <alignment horizontal="center" vertical="justify"/>
    </xf>
    <xf numFmtId="0" fontId="27" fillId="3" borderId="2" xfId="12" applyFont="1" applyFill="1" applyBorder="1" applyAlignment="1">
      <alignment horizontal="center" vertical="justify"/>
    </xf>
    <xf numFmtId="0" fontId="27" fillId="3" borderId="16" xfId="12" applyFont="1" applyFill="1" applyBorder="1" applyAlignment="1">
      <alignment horizontal="center" vertical="justify"/>
    </xf>
    <xf numFmtId="0" fontId="27" fillId="3" borderId="4" xfId="12" applyFont="1" applyFill="1" applyBorder="1" applyAlignment="1">
      <alignment horizontal="center" vertical="justify"/>
    </xf>
    <xf numFmtId="0" fontId="27" fillId="3" borderId="0" xfId="12" applyFont="1" applyFill="1" applyBorder="1" applyAlignment="1">
      <alignment horizontal="center" vertical="justify"/>
    </xf>
    <xf numFmtId="0" fontId="27" fillId="3" borderId="18" xfId="12" applyFont="1" applyFill="1" applyBorder="1" applyAlignment="1">
      <alignment horizontal="center" vertical="justify"/>
    </xf>
    <xf numFmtId="0" fontId="27" fillId="3" borderId="6" xfId="12" applyFont="1" applyFill="1" applyBorder="1" applyAlignment="1">
      <alignment horizontal="center" vertical="justify"/>
    </xf>
    <xf numFmtId="0" fontId="27" fillId="3" borderId="7" xfId="12" applyFont="1" applyFill="1" applyBorder="1" applyAlignment="1">
      <alignment horizontal="center" vertical="justify"/>
    </xf>
    <xf numFmtId="0" fontId="27" fillId="3" borderId="20" xfId="12" applyFont="1" applyFill="1" applyBorder="1" applyAlignment="1">
      <alignment horizontal="center" vertical="justify"/>
    </xf>
    <xf numFmtId="3" fontId="76" fillId="3" borderId="22" xfId="12" applyNumberFormat="1" applyFont="1" applyFill="1" applyBorder="1" applyAlignment="1">
      <alignment horizontal="center" vertical="justify"/>
    </xf>
    <xf numFmtId="3" fontId="76" fillId="3" borderId="3" xfId="12" applyNumberFormat="1" applyFont="1" applyFill="1" applyBorder="1" applyAlignment="1">
      <alignment horizontal="center" vertical="justify"/>
    </xf>
    <xf numFmtId="3" fontId="76" fillId="3" borderId="24" xfId="12" applyNumberFormat="1" applyFont="1" applyFill="1" applyBorder="1" applyAlignment="1">
      <alignment horizontal="center" vertical="justify"/>
    </xf>
    <xf numFmtId="3" fontId="76" fillId="3" borderId="14" xfId="12" applyNumberFormat="1" applyFont="1" applyFill="1" applyBorder="1" applyAlignment="1">
      <alignment horizontal="center" vertical="justify"/>
    </xf>
    <xf numFmtId="3" fontId="76" fillId="3" borderId="23" xfId="12" applyNumberFormat="1" applyFont="1" applyFill="1" applyBorder="1" applyAlignment="1">
      <alignment horizontal="center" vertical="justify"/>
    </xf>
    <xf numFmtId="3" fontId="76" fillId="3" borderId="15" xfId="12" applyNumberFormat="1" applyFont="1" applyFill="1" applyBorder="1" applyAlignment="1">
      <alignment horizontal="center" vertical="justify"/>
    </xf>
    <xf numFmtId="0" fontId="24" fillId="0" borderId="0" xfId="10" applyFont="1" applyAlignment="1">
      <alignment horizontal="center" vertical="center"/>
    </xf>
    <xf numFmtId="0" fontId="18" fillId="3" borderId="1" xfId="12" applyFont="1" applyFill="1" applyBorder="1" applyAlignment="1">
      <alignment horizontal="center" vertical="center"/>
    </xf>
    <xf numFmtId="0" fontId="18" fillId="3" borderId="2" xfId="12" applyFont="1" applyFill="1" applyBorder="1" applyAlignment="1">
      <alignment horizontal="center" vertical="center"/>
    </xf>
    <xf numFmtId="0" fontId="18" fillId="3" borderId="6" xfId="12" applyFont="1" applyFill="1" applyBorder="1" applyAlignment="1">
      <alignment horizontal="center" vertical="center"/>
    </xf>
    <xf numFmtId="0" fontId="18" fillId="3" borderId="7" xfId="12" applyFont="1" applyFill="1" applyBorder="1" applyAlignment="1">
      <alignment horizontal="center" vertical="center"/>
    </xf>
    <xf numFmtId="0" fontId="18" fillId="3" borderId="22" xfId="12" applyFont="1" applyFill="1" applyBorder="1" applyAlignment="1">
      <alignment horizontal="center" vertical="center" wrapText="1"/>
    </xf>
    <xf numFmtId="0" fontId="18" fillId="3" borderId="23" xfId="12" applyFont="1" applyFill="1" applyBorder="1" applyAlignment="1">
      <alignment horizontal="center" vertical="center" wrapText="1"/>
    </xf>
    <xf numFmtId="3" fontId="18" fillId="3" borderId="3" xfId="12" applyNumberFormat="1" applyFont="1" applyFill="1" applyBorder="1" applyAlignment="1">
      <alignment horizontal="center" vertical="center"/>
    </xf>
    <xf numFmtId="3" fontId="18" fillId="3" borderId="15" xfId="12" applyNumberFormat="1" applyFont="1" applyFill="1" applyBorder="1" applyAlignment="1">
      <alignment horizontal="center" vertical="center"/>
    </xf>
    <xf numFmtId="0" fontId="27" fillId="3" borderId="58" xfId="10" applyFont="1" applyFill="1" applyBorder="1" applyAlignment="1">
      <alignment horizontal="center" vertical="center"/>
    </xf>
    <xf numFmtId="0" fontId="27" fillId="0" borderId="0" xfId="10" applyFont="1" applyFill="1" applyAlignment="1">
      <alignment horizontal="center" vertical="center"/>
    </xf>
    <xf numFmtId="3" fontId="27" fillId="3" borderId="11" xfId="12" applyNumberFormat="1" applyFont="1" applyFill="1" applyBorder="1" applyAlignment="1">
      <alignment horizontal="center" vertical="center"/>
    </xf>
    <xf numFmtId="3" fontId="27" fillId="3" borderId="13" xfId="12" applyNumberFormat="1" applyFont="1" applyFill="1" applyBorder="1" applyAlignment="1">
      <alignment horizontal="center" vertical="center"/>
    </xf>
    <xf numFmtId="0" fontId="40" fillId="0" borderId="0" xfId="12" applyFont="1" applyAlignment="1">
      <alignment horizontal="justify" vertical="center"/>
    </xf>
    <xf numFmtId="0" fontId="26" fillId="0" borderId="0" xfId="10" applyFont="1" applyFill="1" applyAlignment="1">
      <alignment horizontal="center" vertical="center" wrapText="1"/>
    </xf>
    <xf numFmtId="0" fontId="27" fillId="3" borderId="11" xfId="12" applyFont="1" applyFill="1" applyBorder="1" applyAlignment="1">
      <alignment horizontal="center" vertical="center" wrapText="1"/>
    </xf>
    <xf numFmtId="0" fontId="27" fillId="3" borderId="13" xfId="12" applyFont="1" applyFill="1" applyBorder="1" applyAlignment="1">
      <alignment horizontal="center" vertical="center" wrapText="1"/>
    </xf>
    <xf numFmtId="0" fontId="42" fillId="3" borderId="33" xfId="0" applyFont="1" applyFill="1" applyBorder="1" applyAlignment="1">
      <alignment horizontal="center" vertical="center" wrapText="1"/>
    </xf>
    <xf numFmtId="0" fontId="42" fillId="3" borderId="31" xfId="0" applyFont="1" applyFill="1" applyBorder="1" applyAlignment="1">
      <alignment horizontal="center" vertical="center" wrapText="1"/>
    </xf>
    <xf numFmtId="0" fontId="10" fillId="0" borderId="0" xfId="12" applyAlignment="1">
      <alignment horizontal="center"/>
    </xf>
    <xf numFmtId="0" fontId="28" fillId="3" borderId="1" xfId="12" applyFont="1" applyFill="1" applyBorder="1" applyAlignment="1">
      <alignment horizontal="center" vertical="center"/>
    </xf>
    <xf numFmtId="0" fontId="28" fillId="3" borderId="16" xfId="12" applyFont="1" applyFill="1" applyBorder="1" applyAlignment="1">
      <alignment horizontal="center" vertical="center"/>
    </xf>
    <xf numFmtId="0" fontId="28" fillId="3" borderId="6" xfId="12" applyFont="1" applyFill="1" applyBorder="1" applyAlignment="1">
      <alignment horizontal="center" vertical="center"/>
    </xf>
    <xf numFmtId="0" fontId="28" fillId="3" borderId="20" xfId="12" applyFont="1" applyFill="1" applyBorder="1" applyAlignment="1">
      <alignment horizontal="center" vertical="center"/>
    </xf>
    <xf numFmtId="0" fontId="28" fillId="3" borderId="38" xfId="12" applyFont="1" applyFill="1" applyBorder="1" applyAlignment="1">
      <alignment horizontal="center" vertical="center"/>
    </xf>
    <xf numFmtId="0" fontId="28" fillId="3" borderId="39" xfId="12" applyFont="1" applyFill="1" applyBorder="1" applyAlignment="1">
      <alignment horizontal="center" vertical="center"/>
    </xf>
    <xf numFmtId="0" fontId="28" fillId="3" borderId="40" xfId="12" applyFont="1" applyFill="1" applyBorder="1" applyAlignment="1">
      <alignment horizontal="center" vertical="center"/>
    </xf>
    <xf numFmtId="3" fontId="28" fillId="3" borderId="11" xfId="12" applyNumberFormat="1" applyFont="1" applyFill="1" applyBorder="1" applyAlignment="1">
      <alignment horizontal="center" vertical="center"/>
    </xf>
    <xf numFmtId="3" fontId="28" fillId="3" borderId="13" xfId="12" applyNumberFormat="1" applyFont="1" applyFill="1" applyBorder="1" applyAlignment="1">
      <alignment horizontal="center" vertical="center"/>
    </xf>
    <xf numFmtId="0" fontId="26" fillId="0" borderId="0" xfId="0" applyFont="1" applyFill="1" applyAlignment="1">
      <alignment horizontal="center" vertical="center"/>
    </xf>
    <xf numFmtId="3" fontId="28" fillId="3" borderId="12" xfId="12" applyNumberFormat="1" applyFont="1" applyFill="1" applyBorder="1" applyAlignment="1">
      <alignment horizontal="center" vertical="center"/>
    </xf>
    <xf numFmtId="0" fontId="28" fillId="3" borderId="4" xfId="12" applyFont="1" applyFill="1" applyBorder="1" applyAlignment="1">
      <alignment horizontal="center" vertical="center"/>
    </xf>
    <xf numFmtId="0" fontId="28" fillId="3" borderId="18" xfId="12" applyFont="1" applyFill="1" applyBorder="1" applyAlignment="1">
      <alignment horizontal="center" vertical="center"/>
    </xf>
    <xf numFmtId="3" fontId="28" fillId="3" borderId="17" xfId="12" applyNumberFormat="1" applyFont="1" applyFill="1" applyBorder="1" applyAlignment="1">
      <alignment horizontal="center" vertical="center"/>
    </xf>
    <xf numFmtId="3" fontId="28" fillId="3" borderId="19" xfId="12" applyNumberFormat="1" applyFont="1" applyFill="1" applyBorder="1" applyAlignment="1">
      <alignment horizontal="center" vertical="center"/>
    </xf>
    <xf numFmtId="3" fontId="28" fillId="3" borderId="21" xfId="12" applyNumberFormat="1" applyFont="1" applyFill="1" applyBorder="1" applyAlignment="1">
      <alignment horizontal="center" vertical="center"/>
    </xf>
    <xf numFmtId="0" fontId="10" fillId="0" borderId="0" xfId="12" applyFont="1" applyBorder="1" applyAlignment="1">
      <alignment horizontal="left" vertical="center" wrapText="1"/>
    </xf>
    <xf numFmtId="0" fontId="10" fillId="0" borderId="18" xfId="12" applyFont="1" applyBorder="1" applyAlignment="1">
      <alignment horizontal="left" vertical="center" wrapText="1"/>
    </xf>
    <xf numFmtId="0" fontId="65" fillId="0" borderId="0" xfId="12" applyFont="1" applyAlignment="1">
      <alignment horizontal="center"/>
    </xf>
    <xf numFmtId="0" fontId="27" fillId="0" borderId="0" xfId="10" applyFont="1" applyAlignment="1">
      <alignment horizontal="center"/>
    </xf>
    <xf numFmtId="0" fontId="40" fillId="0" borderId="0" xfId="12" applyFont="1" applyAlignment="1">
      <alignment horizontal="justify" vertical="center" wrapText="1"/>
    </xf>
    <xf numFmtId="0" fontId="31" fillId="0" borderId="0" xfId="0" applyFont="1" applyBorder="1" applyAlignment="1">
      <alignment horizontal="justify" vertical="center"/>
    </xf>
    <xf numFmtId="0" fontId="27" fillId="0" borderId="0" xfId="23" applyFont="1" applyBorder="1" applyAlignment="1">
      <alignment horizontal="center"/>
    </xf>
    <xf numFmtId="0" fontId="53" fillId="3" borderId="1" xfId="23" applyFont="1" applyFill="1" applyBorder="1" applyAlignment="1">
      <alignment horizontal="center" vertical="center"/>
    </xf>
    <xf numFmtId="0" fontId="53" fillId="3" borderId="6" xfId="23" applyFont="1" applyFill="1" applyBorder="1" applyAlignment="1">
      <alignment horizontal="center" vertical="center"/>
    </xf>
    <xf numFmtId="0" fontId="51" fillId="3" borderId="32" xfId="23" applyFont="1" applyFill="1" applyBorder="1" applyAlignment="1">
      <alignment horizontal="center" vertical="center" wrapText="1"/>
    </xf>
    <xf numFmtId="0" fontId="51" fillId="3" borderId="29" xfId="23" applyFont="1" applyFill="1" applyBorder="1" applyAlignment="1">
      <alignment horizontal="center" vertical="center"/>
    </xf>
    <xf numFmtId="0" fontId="53" fillId="3" borderId="32" xfId="23" applyFont="1" applyFill="1" applyBorder="1" applyAlignment="1">
      <alignment horizontal="center" vertical="center"/>
    </xf>
    <xf numFmtId="0" fontId="53" fillId="3" borderId="29" xfId="23" applyFont="1" applyFill="1" applyBorder="1" applyAlignment="1">
      <alignment horizontal="center" vertical="center"/>
    </xf>
    <xf numFmtId="0" fontId="53" fillId="3" borderId="3" xfId="23" applyFont="1" applyFill="1" applyBorder="1" applyAlignment="1">
      <alignment horizontal="center" vertical="center"/>
    </xf>
    <xf numFmtId="0" fontId="53" fillId="3" borderId="15" xfId="23" applyFont="1" applyFill="1" applyBorder="1" applyAlignment="1">
      <alignment horizontal="center" vertical="center"/>
    </xf>
    <xf numFmtId="3" fontId="27" fillId="3" borderId="22" xfId="12" applyNumberFormat="1" applyFont="1" applyFill="1" applyBorder="1" applyAlignment="1">
      <alignment horizontal="center" vertical="center"/>
    </xf>
    <xf numFmtId="3" fontId="27" fillId="3" borderId="24" xfId="12" applyNumberFormat="1" applyFont="1" applyFill="1" applyBorder="1" applyAlignment="1">
      <alignment horizontal="center" vertical="center"/>
    </xf>
    <xf numFmtId="3" fontId="27" fillId="3" borderId="14" xfId="12" applyNumberFormat="1" applyFont="1" applyFill="1" applyBorder="1" applyAlignment="1">
      <alignment horizontal="center" vertical="center"/>
    </xf>
    <xf numFmtId="3" fontId="27" fillId="3" borderId="23" xfId="12" applyNumberFormat="1" applyFont="1" applyFill="1" applyBorder="1" applyAlignment="1">
      <alignment horizontal="center" vertical="center"/>
    </xf>
    <xf numFmtId="0" fontId="27" fillId="3" borderId="3" xfId="12" applyFont="1" applyFill="1" applyBorder="1" applyAlignment="1">
      <alignment horizontal="center" vertical="center" wrapText="1"/>
    </xf>
    <xf numFmtId="0" fontId="27" fillId="3" borderId="15" xfId="12" applyFont="1" applyFill="1" applyBorder="1" applyAlignment="1">
      <alignment horizontal="center" vertical="center" wrapText="1"/>
    </xf>
  </cellXfs>
  <cellStyles count="42">
    <cellStyle name="Euro" xfId="1"/>
    <cellStyle name="Millares 2" xfId="2"/>
    <cellStyle name="Millares 3" xfId="3"/>
    <cellStyle name="Millares 4" xfId="4"/>
    <cellStyle name="Millares 5" xfId="25"/>
    <cellStyle name="Millares 6" xfId="27"/>
    <cellStyle name="Millares 7" xfId="30"/>
    <cellStyle name="Moneda 2" xfId="5"/>
    <cellStyle name="Moneda 3" xfId="6"/>
    <cellStyle name="Moneda 3 2" xfId="7"/>
    <cellStyle name="Moneda 4" xfId="31"/>
    <cellStyle name="Moneda 5" xfId="33"/>
    <cellStyle name="Normal" xfId="0" builtinId="0"/>
    <cellStyle name="Normal 10" xfId="29"/>
    <cellStyle name="Normal 11" xfId="32"/>
    <cellStyle name="Normal 12" xfId="34"/>
    <cellStyle name="Normal 13" xfId="35"/>
    <cellStyle name="Normal 14" xfId="36"/>
    <cellStyle name="Normal 15" xfId="37"/>
    <cellStyle name="Normal 15 2" xfId="39"/>
    <cellStyle name="Normal 15 3" xfId="41"/>
    <cellStyle name="Normal 16" xfId="38"/>
    <cellStyle name="Normal 17" xfId="40"/>
    <cellStyle name="Normal 2" xfId="8"/>
    <cellStyle name="Normal 2 2" xfId="9"/>
    <cellStyle name="Normal 2 3" xfId="10"/>
    <cellStyle name="Normal 3" xfId="11"/>
    <cellStyle name="Normal 3 2" xfId="12"/>
    <cellStyle name="Normal 3 3" xfId="13"/>
    <cellStyle name="Normal 4" xfId="14"/>
    <cellStyle name="Normal 4 2" xfId="15"/>
    <cellStyle name="Normal 5" xfId="16"/>
    <cellStyle name="Normal 6" xfId="17"/>
    <cellStyle name="Normal 6 2" xfId="18"/>
    <cellStyle name="Normal 7" xfId="19"/>
    <cellStyle name="Normal 8" xfId="28"/>
    <cellStyle name="Normal 9" xfId="26"/>
    <cellStyle name="Normal_ANEXO LEY 05" xfId="20"/>
    <cellStyle name="Normal_ANEXO LEY 06" xfId="21"/>
    <cellStyle name="Normal_FICHASPPTO2002 2" xfId="22"/>
    <cellStyle name="Normal_presentacion.cp2008" xfId="23"/>
    <cellStyle name="Normal_presentacion28nov_" xfId="2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27709</xdr:colOff>
      <xdr:row>1</xdr:row>
      <xdr:rowOff>198120</xdr:rowOff>
    </xdr:from>
    <xdr:to>
      <xdr:col>3</xdr:col>
      <xdr:colOff>0</xdr:colOff>
      <xdr:row>7</xdr:row>
      <xdr:rowOff>15240</xdr:rowOff>
    </xdr:to>
    <xdr:sp macro="" textlink="">
      <xdr:nvSpPr>
        <xdr:cNvPr id="983852" name="Rectángulo 1"/>
        <xdr:cNvSpPr>
          <a:spLocks noChangeArrowheads="1"/>
        </xdr:cNvSpPr>
      </xdr:nvSpPr>
      <xdr:spPr bwMode="auto">
        <a:xfrm>
          <a:off x="27709" y="364375"/>
          <a:ext cx="5694218" cy="1216429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</xdr:row>
      <xdr:rowOff>0</xdr:rowOff>
    </xdr:from>
    <xdr:to>
      <xdr:col>1</xdr:col>
      <xdr:colOff>1402080</xdr:colOff>
      <xdr:row>5</xdr:row>
      <xdr:rowOff>38100</xdr:rowOff>
    </xdr:to>
    <xdr:sp macro="" textlink="">
      <xdr:nvSpPr>
        <xdr:cNvPr id="977720" name="Rectángulo 1"/>
        <xdr:cNvSpPr>
          <a:spLocks noChangeArrowheads="1"/>
        </xdr:cNvSpPr>
      </xdr:nvSpPr>
      <xdr:spPr bwMode="auto">
        <a:xfrm>
          <a:off x="38100" y="198120"/>
          <a:ext cx="6400800" cy="982980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41565</xdr:colOff>
      <xdr:row>17</xdr:row>
      <xdr:rowOff>1</xdr:rowOff>
    </xdr:from>
    <xdr:to>
      <xdr:col>1</xdr:col>
      <xdr:colOff>313550</xdr:colOff>
      <xdr:row>17</xdr:row>
      <xdr:rowOff>242457</xdr:rowOff>
    </xdr:to>
    <xdr:sp macro="" textlink="">
      <xdr:nvSpPr>
        <xdr:cNvPr id="5" name="CuadroTexto 4"/>
        <xdr:cNvSpPr txBox="1"/>
      </xdr:nvSpPr>
      <xdr:spPr>
        <a:xfrm>
          <a:off x="5077692" y="4177146"/>
          <a:ext cx="271985" cy="24245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400" b="1"/>
            <a:t>*</a:t>
          </a:r>
        </a:p>
      </xdr:txBody>
    </xdr:sp>
    <xdr:clientData/>
  </xdr:twoCellAnchor>
  <xdr:twoCellAnchor>
    <xdr:from>
      <xdr:col>0</xdr:col>
      <xdr:colOff>103909</xdr:colOff>
      <xdr:row>21</xdr:row>
      <xdr:rowOff>131618</xdr:rowOff>
    </xdr:from>
    <xdr:to>
      <xdr:col>0</xdr:col>
      <xdr:colOff>375894</xdr:colOff>
      <xdr:row>22</xdr:row>
      <xdr:rowOff>166256</xdr:rowOff>
    </xdr:to>
    <xdr:sp macro="" textlink="">
      <xdr:nvSpPr>
        <xdr:cNvPr id="7" name="CuadroTexto 6"/>
        <xdr:cNvSpPr txBox="1"/>
      </xdr:nvSpPr>
      <xdr:spPr>
        <a:xfrm>
          <a:off x="103909" y="5306291"/>
          <a:ext cx="271985" cy="24245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400" b="1"/>
            <a:t>*</a:t>
          </a:r>
        </a:p>
      </xdr:txBody>
    </xdr:sp>
    <xdr:clientData/>
  </xdr:twoCellAnchor>
  <xdr:twoCellAnchor>
    <xdr:from>
      <xdr:col>1</xdr:col>
      <xdr:colOff>34638</xdr:colOff>
      <xdr:row>12</xdr:row>
      <xdr:rowOff>374073</xdr:rowOff>
    </xdr:from>
    <xdr:to>
      <xdr:col>1</xdr:col>
      <xdr:colOff>306623</xdr:colOff>
      <xdr:row>13</xdr:row>
      <xdr:rowOff>221674</xdr:rowOff>
    </xdr:to>
    <xdr:sp macro="" textlink="">
      <xdr:nvSpPr>
        <xdr:cNvPr id="8" name="CuadroTexto 7"/>
        <xdr:cNvSpPr txBox="1"/>
      </xdr:nvSpPr>
      <xdr:spPr>
        <a:xfrm>
          <a:off x="5070765" y="3117273"/>
          <a:ext cx="271985" cy="24245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400" b="1"/>
            <a:t>*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27709</xdr:colOff>
      <xdr:row>0</xdr:row>
      <xdr:rowOff>0</xdr:rowOff>
    </xdr:from>
    <xdr:to>
      <xdr:col>2</xdr:col>
      <xdr:colOff>1510146</xdr:colOff>
      <xdr:row>4</xdr:row>
      <xdr:rowOff>24245</xdr:rowOff>
    </xdr:to>
    <xdr:sp macro="" textlink="">
      <xdr:nvSpPr>
        <xdr:cNvPr id="979765" name="Rectángulo 1"/>
        <xdr:cNvSpPr>
          <a:spLocks noChangeArrowheads="1"/>
        </xdr:cNvSpPr>
      </xdr:nvSpPr>
      <xdr:spPr bwMode="auto">
        <a:xfrm>
          <a:off x="27709" y="353290"/>
          <a:ext cx="6199910" cy="1146464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</xdr:colOff>
      <xdr:row>0</xdr:row>
      <xdr:rowOff>0</xdr:rowOff>
    </xdr:from>
    <xdr:to>
      <xdr:col>4</xdr:col>
      <xdr:colOff>609600</xdr:colOff>
      <xdr:row>4</xdr:row>
      <xdr:rowOff>38100</xdr:rowOff>
    </xdr:to>
    <xdr:sp macro="" textlink="">
      <xdr:nvSpPr>
        <xdr:cNvPr id="980789" name="Rectángulo 1"/>
        <xdr:cNvSpPr>
          <a:spLocks noChangeArrowheads="1"/>
        </xdr:cNvSpPr>
      </xdr:nvSpPr>
      <xdr:spPr bwMode="auto">
        <a:xfrm>
          <a:off x="45720" y="0"/>
          <a:ext cx="7650480" cy="952500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38734</xdr:colOff>
      <xdr:row>0</xdr:row>
      <xdr:rowOff>0</xdr:rowOff>
    </xdr:from>
    <xdr:to>
      <xdr:col>8</xdr:col>
      <xdr:colOff>1111249</xdr:colOff>
      <xdr:row>4</xdr:row>
      <xdr:rowOff>38100</xdr:rowOff>
    </xdr:to>
    <xdr:sp macro="" textlink="">
      <xdr:nvSpPr>
        <xdr:cNvPr id="985788" name="Rectángulo 1"/>
        <xdr:cNvSpPr>
          <a:spLocks noChangeArrowheads="1"/>
        </xdr:cNvSpPr>
      </xdr:nvSpPr>
      <xdr:spPr bwMode="auto">
        <a:xfrm>
          <a:off x="38734" y="0"/>
          <a:ext cx="10915015" cy="1054100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60960</xdr:colOff>
      <xdr:row>65</xdr:row>
      <xdr:rowOff>76200</xdr:rowOff>
    </xdr:from>
    <xdr:to>
      <xdr:col>3</xdr:col>
      <xdr:colOff>190500</xdr:colOff>
      <xdr:row>65</xdr:row>
      <xdr:rowOff>297180</xdr:rowOff>
    </xdr:to>
    <xdr:sp macro="" textlink="">
      <xdr:nvSpPr>
        <xdr:cNvPr id="7" name="CuadroTexto 6"/>
        <xdr:cNvSpPr txBox="1"/>
      </xdr:nvSpPr>
      <xdr:spPr>
        <a:xfrm>
          <a:off x="4023360" y="10668000"/>
          <a:ext cx="129540" cy="22098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400"/>
            <a:t>*</a:t>
          </a:r>
        </a:p>
      </xdr:txBody>
    </xdr:sp>
    <xdr:clientData/>
  </xdr:twoCellAnchor>
  <xdr:twoCellAnchor>
    <xdr:from>
      <xdr:col>3</xdr:col>
      <xdr:colOff>60960</xdr:colOff>
      <xdr:row>68</xdr:row>
      <xdr:rowOff>60960</xdr:rowOff>
    </xdr:from>
    <xdr:to>
      <xdr:col>3</xdr:col>
      <xdr:colOff>190500</xdr:colOff>
      <xdr:row>68</xdr:row>
      <xdr:rowOff>281940</xdr:rowOff>
    </xdr:to>
    <xdr:sp macro="" textlink="">
      <xdr:nvSpPr>
        <xdr:cNvPr id="9" name="CuadroTexto 8"/>
        <xdr:cNvSpPr txBox="1"/>
      </xdr:nvSpPr>
      <xdr:spPr>
        <a:xfrm>
          <a:off x="4023360" y="11209020"/>
          <a:ext cx="129540" cy="22098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400"/>
            <a:t>*</a:t>
          </a:r>
        </a:p>
      </xdr:txBody>
    </xdr:sp>
    <xdr:clientData/>
  </xdr:twoCellAnchor>
  <xdr:twoCellAnchor>
    <xdr:from>
      <xdr:col>3</xdr:col>
      <xdr:colOff>38100</xdr:colOff>
      <xdr:row>57</xdr:row>
      <xdr:rowOff>0</xdr:rowOff>
    </xdr:from>
    <xdr:to>
      <xdr:col>3</xdr:col>
      <xdr:colOff>167640</xdr:colOff>
      <xdr:row>58</xdr:row>
      <xdr:rowOff>53340</xdr:rowOff>
    </xdr:to>
    <xdr:sp macro="" textlink="">
      <xdr:nvSpPr>
        <xdr:cNvPr id="10" name="CuadroTexto 9"/>
        <xdr:cNvSpPr txBox="1"/>
      </xdr:nvSpPr>
      <xdr:spPr>
        <a:xfrm>
          <a:off x="4000500" y="9220200"/>
          <a:ext cx="129540" cy="22098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400"/>
            <a:t>*</a:t>
          </a:r>
        </a:p>
      </xdr:txBody>
    </xdr:sp>
    <xdr:clientData/>
  </xdr:twoCellAnchor>
  <xdr:twoCellAnchor>
    <xdr:from>
      <xdr:col>3</xdr:col>
      <xdr:colOff>53340</xdr:colOff>
      <xdr:row>50</xdr:row>
      <xdr:rowOff>0</xdr:rowOff>
    </xdr:from>
    <xdr:to>
      <xdr:col>3</xdr:col>
      <xdr:colOff>182880</xdr:colOff>
      <xdr:row>51</xdr:row>
      <xdr:rowOff>53340</xdr:rowOff>
    </xdr:to>
    <xdr:sp macro="" textlink="">
      <xdr:nvSpPr>
        <xdr:cNvPr id="11" name="CuadroTexto 10"/>
        <xdr:cNvSpPr txBox="1"/>
      </xdr:nvSpPr>
      <xdr:spPr>
        <a:xfrm>
          <a:off x="4015740" y="7962900"/>
          <a:ext cx="129540" cy="22098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400"/>
            <a:t>*</a:t>
          </a:r>
        </a:p>
      </xdr:txBody>
    </xdr:sp>
    <xdr:clientData/>
  </xdr:twoCellAnchor>
  <xdr:twoCellAnchor>
    <xdr:from>
      <xdr:col>1</xdr:col>
      <xdr:colOff>327660</xdr:colOff>
      <xdr:row>76</xdr:row>
      <xdr:rowOff>129540</xdr:rowOff>
    </xdr:from>
    <xdr:to>
      <xdr:col>1</xdr:col>
      <xdr:colOff>586740</xdr:colOff>
      <xdr:row>77</xdr:row>
      <xdr:rowOff>327660</xdr:rowOff>
    </xdr:to>
    <xdr:sp macro="" textlink="">
      <xdr:nvSpPr>
        <xdr:cNvPr id="12" name="CuadroTexto 11"/>
        <xdr:cNvSpPr txBox="1"/>
      </xdr:nvSpPr>
      <xdr:spPr>
        <a:xfrm>
          <a:off x="502920" y="12291060"/>
          <a:ext cx="259080" cy="37338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400"/>
            <a:t>*</a:t>
          </a:r>
        </a:p>
      </xdr:txBody>
    </xdr:sp>
    <xdr:clientData/>
  </xdr:twoCellAnchor>
  <xdr:twoCellAnchor>
    <xdr:from>
      <xdr:col>4</xdr:col>
      <xdr:colOff>91440</xdr:colOff>
      <xdr:row>51</xdr:row>
      <xdr:rowOff>15240</xdr:rowOff>
    </xdr:from>
    <xdr:to>
      <xdr:col>4</xdr:col>
      <xdr:colOff>220980</xdr:colOff>
      <xdr:row>53</xdr:row>
      <xdr:rowOff>22860</xdr:rowOff>
    </xdr:to>
    <xdr:sp macro="" textlink="">
      <xdr:nvSpPr>
        <xdr:cNvPr id="13" name="CuadroTexto 12"/>
        <xdr:cNvSpPr txBox="1"/>
      </xdr:nvSpPr>
      <xdr:spPr>
        <a:xfrm>
          <a:off x="5135880" y="8526780"/>
          <a:ext cx="129540" cy="22098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400"/>
            <a:t>*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</xdr:colOff>
      <xdr:row>0</xdr:row>
      <xdr:rowOff>7620</xdr:rowOff>
    </xdr:from>
    <xdr:to>
      <xdr:col>5</xdr:col>
      <xdr:colOff>853440</xdr:colOff>
      <xdr:row>4</xdr:row>
      <xdr:rowOff>68580</xdr:rowOff>
    </xdr:to>
    <xdr:sp macro="" textlink="">
      <xdr:nvSpPr>
        <xdr:cNvPr id="978744" name="Rectángulo 1"/>
        <xdr:cNvSpPr>
          <a:spLocks noChangeArrowheads="1"/>
        </xdr:cNvSpPr>
      </xdr:nvSpPr>
      <xdr:spPr bwMode="auto">
        <a:xfrm>
          <a:off x="45720" y="7620"/>
          <a:ext cx="7101840" cy="998220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22860</xdr:rowOff>
    </xdr:from>
    <xdr:to>
      <xdr:col>4</xdr:col>
      <xdr:colOff>922020</xdr:colOff>
      <xdr:row>4</xdr:row>
      <xdr:rowOff>60960</xdr:rowOff>
    </xdr:to>
    <xdr:sp macro="" textlink="">
      <xdr:nvSpPr>
        <xdr:cNvPr id="981813" name="Rectángulo 1"/>
        <xdr:cNvSpPr>
          <a:spLocks noChangeArrowheads="1"/>
        </xdr:cNvSpPr>
      </xdr:nvSpPr>
      <xdr:spPr bwMode="auto">
        <a:xfrm>
          <a:off x="38100" y="22860"/>
          <a:ext cx="7101840" cy="998220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41868</xdr:colOff>
      <xdr:row>0</xdr:row>
      <xdr:rowOff>15240</xdr:rowOff>
    </xdr:from>
    <xdr:to>
      <xdr:col>18</xdr:col>
      <xdr:colOff>0</xdr:colOff>
      <xdr:row>4</xdr:row>
      <xdr:rowOff>68580</xdr:rowOff>
    </xdr:to>
    <xdr:sp macro="" textlink="">
      <xdr:nvSpPr>
        <xdr:cNvPr id="2" name="Rectángulo 1"/>
        <xdr:cNvSpPr>
          <a:spLocks noChangeArrowheads="1"/>
        </xdr:cNvSpPr>
      </xdr:nvSpPr>
      <xdr:spPr bwMode="auto">
        <a:xfrm>
          <a:off x="41868" y="15240"/>
          <a:ext cx="14268659" cy="798593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</xdr:colOff>
      <xdr:row>0</xdr:row>
      <xdr:rowOff>15240</xdr:rowOff>
    </xdr:from>
    <xdr:to>
      <xdr:col>2</xdr:col>
      <xdr:colOff>40821</xdr:colOff>
      <xdr:row>4</xdr:row>
      <xdr:rowOff>68580</xdr:rowOff>
    </xdr:to>
    <xdr:sp macro="" textlink="">
      <xdr:nvSpPr>
        <xdr:cNvPr id="2" name="Rectángulo 1"/>
        <xdr:cNvSpPr>
          <a:spLocks noChangeArrowheads="1"/>
        </xdr:cNvSpPr>
      </xdr:nvSpPr>
      <xdr:spPr bwMode="auto">
        <a:xfrm>
          <a:off x="53340" y="15240"/>
          <a:ext cx="7706541" cy="1295400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0</xdr:row>
      <xdr:rowOff>15240</xdr:rowOff>
    </xdr:from>
    <xdr:to>
      <xdr:col>10</xdr:col>
      <xdr:colOff>0</xdr:colOff>
      <xdr:row>5</xdr:row>
      <xdr:rowOff>38100</xdr:rowOff>
    </xdr:to>
    <xdr:sp macro="" textlink="">
      <xdr:nvSpPr>
        <xdr:cNvPr id="1000522" name="Rectángulo 2"/>
        <xdr:cNvSpPr>
          <a:spLocks noChangeArrowheads="1"/>
        </xdr:cNvSpPr>
      </xdr:nvSpPr>
      <xdr:spPr bwMode="auto">
        <a:xfrm>
          <a:off x="22860" y="15240"/>
          <a:ext cx="9083040" cy="1013460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15240</xdr:rowOff>
    </xdr:from>
    <xdr:to>
      <xdr:col>17</xdr:col>
      <xdr:colOff>53340</xdr:colOff>
      <xdr:row>5</xdr:row>
      <xdr:rowOff>38100</xdr:rowOff>
    </xdr:to>
    <xdr:sp macro="" textlink="">
      <xdr:nvSpPr>
        <xdr:cNvPr id="2" name="Rectángulo 2"/>
        <xdr:cNvSpPr>
          <a:spLocks noChangeArrowheads="1"/>
        </xdr:cNvSpPr>
      </xdr:nvSpPr>
      <xdr:spPr bwMode="auto">
        <a:xfrm>
          <a:off x="38100" y="15240"/>
          <a:ext cx="8806815" cy="1022985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47626</xdr:colOff>
      <xdr:row>0</xdr:row>
      <xdr:rowOff>47625</xdr:rowOff>
    </xdr:from>
    <xdr:to>
      <xdr:col>9</xdr:col>
      <xdr:colOff>700827</xdr:colOff>
      <xdr:row>5</xdr:row>
      <xdr:rowOff>85725</xdr:rowOff>
    </xdr:to>
    <xdr:sp macro="" textlink="">
      <xdr:nvSpPr>
        <xdr:cNvPr id="2" name="Rectángulo 1"/>
        <xdr:cNvSpPr>
          <a:spLocks noChangeArrowheads="1"/>
        </xdr:cNvSpPr>
      </xdr:nvSpPr>
      <xdr:spPr bwMode="auto">
        <a:xfrm>
          <a:off x="47626" y="47625"/>
          <a:ext cx="7320701" cy="937260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57871</xdr:colOff>
      <xdr:row>0</xdr:row>
      <xdr:rowOff>38100</xdr:rowOff>
    </xdr:from>
    <xdr:to>
      <xdr:col>3</xdr:col>
      <xdr:colOff>0</xdr:colOff>
      <xdr:row>5</xdr:row>
      <xdr:rowOff>129746</xdr:rowOff>
    </xdr:to>
    <xdr:sp macro="" textlink="">
      <xdr:nvSpPr>
        <xdr:cNvPr id="2" name="Rectángulo 1"/>
        <xdr:cNvSpPr>
          <a:spLocks noChangeArrowheads="1"/>
        </xdr:cNvSpPr>
      </xdr:nvSpPr>
      <xdr:spPr bwMode="auto">
        <a:xfrm>
          <a:off x="57871" y="38100"/>
          <a:ext cx="8228879" cy="1548971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41564</xdr:colOff>
      <xdr:row>0</xdr:row>
      <xdr:rowOff>31423</xdr:rowOff>
    </xdr:from>
    <xdr:to>
      <xdr:col>2</xdr:col>
      <xdr:colOff>1028700</xdr:colOff>
      <xdr:row>5</xdr:row>
      <xdr:rowOff>15240</xdr:rowOff>
    </xdr:to>
    <xdr:sp macro="" textlink="">
      <xdr:nvSpPr>
        <xdr:cNvPr id="2" name="Rectángulo 1"/>
        <xdr:cNvSpPr>
          <a:spLocks noChangeArrowheads="1"/>
        </xdr:cNvSpPr>
      </xdr:nvSpPr>
      <xdr:spPr bwMode="auto">
        <a:xfrm>
          <a:off x="41564" y="31423"/>
          <a:ext cx="6171878" cy="910786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139390</xdr:colOff>
      <xdr:row>1</xdr:row>
      <xdr:rowOff>204439</xdr:rowOff>
    </xdr:from>
    <xdr:to>
      <xdr:col>2</xdr:col>
      <xdr:colOff>888279</xdr:colOff>
      <xdr:row>3</xdr:row>
      <xdr:rowOff>0</xdr:rowOff>
    </xdr:to>
    <xdr:sp macro="" textlink="">
      <xdr:nvSpPr>
        <xdr:cNvPr id="3" name="CuadroTexto 2"/>
        <xdr:cNvSpPr txBox="1"/>
      </xdr:nvSpPr>
      <xdr:spPr>
        <a:xfrm>
          <a:off x="200350" y="417799"/>
          <a:ext cx="5869529" cy="29086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300" b="1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SUBSIDIOS,</a:t>
          </a:r>
          <a:r>
            <a:rPr lang="es-MX" sz="1300" b="1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TRANSFERENCIAS, DONATIVOS Y OTRAS AYUDAS </a:t>
          </a:r>
          <a:endParaRPr lang="es-MX" sz="13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7620</xdr:rowOff>
    </xdr:from>
    <xdr:to>
      <xdr:col>11</xdr:col>
      <xdr:colOff>982980</xdr:colOff>
      <xdr:row>5</xdr:row>
      <xdr:rowOff>30480</xdr:rowOff>
    </xdr:to>
    <xdr:sp macro="" textlink="">
      <xdr:nvSpPr>
        <xdr:cNvPr id="992006" name="Rectángulo 2"/>
        <xdr:cNvSpPr>
          <a:spLocks noChangeArrowheads="1"/>
        </xdr:cNvSpPr>
      </xdr:nvSpPr>
      <xdr:spPr bwMode="auto">
        <a:xfrm>
          <a:off x="38100" y="7620"/>
          <a:ext cx="13266420" cy="937260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34636</xdr:colOff>
      <xdr:row>0</xdr:row>
      <xdr:rowOff>41564</xdr:rowOff>
    </xdr:from>
    <xdr:to>
      <xdr:col>6</xdr:col>
      <xdr:colOff>0</xdr:colOff>
      <xdr:row>5</xdr:row>
      <xdr:rowOff>15240</xdr:rowOff>
    </xdr:to>
    <xdr:sp macro="" textlink="">
      <xdr:nvSpPr>
        <xdr:cNvPr id="2" name="Rectángulo 1"/>
        <xdr:cNvSpPr>
          <a:spLocks noChangeArrowheads="1"/>
        </xdr:cNvSpPr>
      </xdr:nvSpPr>
      <xdr:spPr bwMode="auto">
        <a:xfrm>
          <a:off x="34636" y="41564"/>
          <a:ext cx="6982691" cy="1158240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646315</xdr:colOff>
      <xdr:row>2</xdr:row>
      <xdr:rowOff>48491</xdr:rowOff>
    </xdr:from>
    <xdr:to>
      <xdr:col>5</xdr:col>
      <xdr:colOff>379984</xdr:colOff>
      <xdr:row>3</xdr:row>
      <xdr:rowOff>173181</xdr:rowOff>
    </xdr:to>
    <xdr:sp macro="" textlink="">
      <xdr:nvSpPr>
        <xdr:cNvPr id="3" name="CuadroTexto 2"/>
        <xdr:cNvSpPr txBox="1"/>
      </xdr:nvSpPr>
      <xdr:spPr>
        <a:xfrm>
          <a:off x="646315" y="512618"/>
          <a:ext cx="5739614" cy="62345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300" b="1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ISSSTECAM CUOTAS OBRERO</a:t>
          </a:r>
          <a:r>
            <a:rPr lang="es-MX" sz="1300" b="1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- </a:t>
          </a:r>
          <a:r>
            <a:rPr lang="es-MX" sz="1300" b="1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PATRONAL E INTERESES DE PRÉSTAMOS A CARGO DE LOS SUJETOS OBLIGADOS POR LA LEY</a:t>
          </a:r>
          <a:r>
            <a:rPr lang="es-MX" sz="13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xdr:txBody>
    </xdr: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41564</xdr:colOff>
      <xdr:row>0</xdr:row>
      <xdr:rowOff>13856</xdr:rowOff>
    </xdr:from>
    <xdr:to>
      <xdr:col>3</xdr:col>
      <xdr:colOff>1028700</xdr:colOff>
      <xdr:row>5</xdr:row>
      <xdr:rowOff>15240</xdr:rowOff>
    </xdr:to>
    <xdr:sp macro="" textlink="">
      <xdr:nvSpPr>
        <xdr:cNvPr id="998192" name="Rectángulo 1"/>
        <xdr:cNvSpPr>
          <a:spLocks noChangeArrowheads="1"/>
        </xdr:cNvSpPr>
      </xdr:nvSpPr>
      <xdr:spPr bwMode="auto">
        <a:xfrm>
          <a:off x="41564" y="13856"/>
          <a:ext cx="8392391" cy="1317566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646315</xdr:colOff>
      <xdr:row>2</xdr:row>
      <xdr:rowOff>17319</xdr:rowOff>
    </xdr:from>
    <xdr:to>
      <xdr:col>3</xdr:col>
      <xdr:colOff>379970</xdr:colOff>
      <xdr:row>3</xdr:row>
      <xdr:rowOff>13854</xdr:rowOff>
    </xdr:to>
    <xdr:sp macro="" textlink="">
      <xdr:nvSpPr>
        <xdr:cNvPr id="3" name="CuadroTexto 2"/>
        <xdr:cNvSpPr txBox="1"/>
      </xdr:nvSpPr>
      <xdr:spPr>
        <a:xfrm>
          <a:off x="646315" y="446810"/>
          <a:ext cx="7138910" cy="57842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300" b="1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PROGRAMAS CON RECURSOS CONCURRENTES POR  </a:t>
          </a:r>
        </a:p>
        <a:p>
          <a:pPr algn="ctr"/>
          <a:r>
            <a:rPr lang="es-MX" sz="1300" b="1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ORDEN DE GOBIERNO</a:t>
          </a:r>
          <a:endParaRPr lang="es-MX" sz="13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2</xdr:col>
      <xdr:colOff>5542</xdr:colOff>
      <xdr:row>6</xdr:row>
      <xdr:rowOff>387926</xdr:rowOff>
    </xdr:from>
    <xdr:to>
      <xdr:col>2</xdr:col>
      <xdr:colOff>279043</xdr:colOff>
      <xdr:row>10</xdr:row>
      <xdr:rowOff>197427</xdr:rowOff>
    </xdr:to>
    <xdr:sp macro="" textlink="">
      <xdr:nvSpPr>
        <xdr:cNvPr id="2" name="CuadroTexto 1"/>
        <xdr:cNvSpPr txBox="1"/>
      </xdr:nvSpPr>
      <xdr:spPr>
        <a:xfrm>
          <a:off x="6253942" y="1614053"/>
          <a:ext cx="273501" cy="20435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400" b="1"/>
            <a:t>*</a:t>
          </a:r>
        </a:p>
      </xdr:txBody>
    </xdr:sp>
    <xdr:clientData/>
  </xdr:twoCellAnchor>
  <xdr:twoCellAnchor>
    <xdr:from>
      <xdr:col>2</xdr:col>
      <xdr:colOff>3810</xdr:colOff>
      <xdr:row>10</xdr:row>
      <xdr:rowOff>200889</xdr:rowOff>
    </xdr:from>
    <xdr:to>
      <xdr:col>2</xdr:col>
      <xdr:colOff>275795</xdr:colOff>
      <xdr:row>11</xdr:row>
      <xdr:rowOff>200890</xdr:rowOff>
    </xdr:to>
    <xdr:sp macro="" textlink="">
      <xdr:nvSpPr>
        <xdr:cNvPr id="7" name="CuadroTexto 6"/>
        <xdr:cNvSpPr txBox="1"/>
      </xdr:nvSpPr>
      <xdr:spPr>
        <a:xfrm>
          <a:off x="6252210" y="1821871"/>
          <a:ext cx="271985" cy="21474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400" b="1"/>
            <a:t>*</a:t>
          </a:r>
        </a:p>
      </xdr:txBody>
    </xdr:sp>
    <xdr:clientData/>
  </xdr:twoCellAnchor>
  <xdr:twoCellAnchor>
    <xdr:from>
      <xdr:col>1</xdr:col>
      <xdr:colOff>1119101</xdr:colOff>
      <xdr:row>11</xdr:row>
      <xdr:rowOff>210238</xdr:rowOff>
    </xdr:from>
    <xdr:to>
      <xdr:col>2</xdr:col>
      <xdr:colOff>325713</xdr:colOff>
      <xdr:row>12</xdr:row>
      <xdr:rowOff>369090</xdr:rowOff>
    </xdr:to>
    <xdr:sp macro="" textlink="">
      <xdr:nvSpPr>
        <xdr:cNvPr id="8" name="CuadroTexto 7"/>
        <xdr:cNvSpPr txBox="1"/>
      </xdr:nvSpPr>
      <xdr:spPr>
        <a:xfrm>
          <a:off x="6293774" y="2059820"/>
          <a:ext cx="328830" cy="37359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400" b="1"/>
            <a:t>*</a:t>
          </a:r>
        </a:p>
      </xdr:txBody>
    </xdr:sp>
    <xdr:clientData/>
  </xdr:twoCellAnchor>
  <xdr:twoCellAnchor>
    <xdr:from>
      <xdr:col>2</xdr:col>
      <xdr:colOff>22862</xdr:colOff>
      <xdr:row>16</xdr:row>
      <xdr:rowOff>188766</xdr:rowOff>
    </xdr:from>
    <xdr:to>
      <xdr:col>2</xdr:col>
      <xdr:colOff>302618</xdr:colOff>
      <xdr:row>17</xdr:row>
      <xdr:rowOff>188767</xdr:rowOff>
    </xdr:to>
    <xdr:sp macro="" textlink="">
      <xdr:nvSpPr>
        <xdr:cNvPr id="9" name="CuadroTexto 8"/>
        <xdr:cNvSpPr txBox="1"/>
      </xdr:nvSpPr>
      <xdr:spPr>
        <a:xfrm>
          <a:off x="6271262" y="3098221"/>
          <a:ext cx="279756" cy="21474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400" b="1"/>
            <a:t>*</a:t>
          </a:r>
        </a:p>
      </xdr:txBody>
    </xdr:sp>
    <xdr:clientData/>
  </xdr:twoCellAnchor>
  <xdr:twoCellAnchor>
    <xdr:from>
      <xdr:col>2</xdr:col>
      <xdr:colOff>34985</xdr:colOff>
      <xdr:row>18</xdr:row>
      <xdr:rowOff>6926</xdr:rowOff>
    </xdr:from>
    <xdr:to>
      <xdr:col>2</xdr:col>
      <xdr:colOff>315324</xdr:colOff>
      <xdr:row>19</xdr:row>
      <xdr:rowOff>6925</xdr:rowOff>
    </xdr:to>
    <xdr:sp macro="" textlink="">
      <xdr:nvSpPr>
        <xdr:cNvPr id="10" name="CuadroTexto 9"/>
        <xdr:cNvSpPr txBox="1"/>
      </xdr:nvSpPr>
      <xdr:spPr>
        <a:xfrm>
          <a:off x="6283385" y="3345871"/>
          <a:ext cx="280339" cy="21474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400" b="1"/>
            <a:t>*</a:t>
          </a:r>
        </a:p>
      </xdr:txBody>
    </xdr:sp>
    <xdr:clientData/>
  </xdr:twoCellAnchor>
  <xdr:twoCellAnchor>
    <xdr:from>
      <xdr:col>2</xdr:col>
      <xdr:colOff>19397</xdr:colOff>
      <xdr:row>21</xdr:row>
      <xdr:rowOff>207818</xdr:rowOff>
    </xdr:from>
    <xdr:to>
      <xdr:col>2</xdr:col>
      <xdr:colOff>292898</xdr:colOff>
      <xdr:row>22</xdr:row>
      <xdr:rowOff>180109</xdr:rowOff>
    </xdr:to>
    <xdr:sp macro="" textlink="">
      <xdr:nvSpPr>
        <xdr:cNvPr id="19" name="CuadroTexto 18"/>
        <xdr:cNvSpPr txBox="1"/>
      </xdr:nvSpPr>
      <xdr:spPr>
        <a:xfrm>
          <a:off x="6267797" y="4191000"/>
          <a:ext cx="273501" cy="18703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400" b="1"/>
            <a:t>*</a:t>
          </a:r>
        </a:p>
      </xdr:txBody>
    </xdr:sp>
    <xdr:clientData/>
  </xdr:twoCellAnchor>
  <xdr:twoCellAnchor>
    <xdr:from>
      <xdr:col>2</xdr:col>
      <xdr:colOff>17665</xdr:colOff>
      <xdr:row>25</xdr:row>
      <xdr:rowOff>187036</xdr:rowOff>
    </xdr:from>
    <xdr:to>
      <xdr:col>2</xdr:col>
      <xdr:colOff>289650</xdr:colOff>
      <xdr:row>27</xdr:row>
      <xdr:rowOff>1</xdr:rowOff>
    </xdr:to>
    <xdr:sp macro="" textlink="">
      <xdr:nvSpPr>
        <xdr:cNvPr id="22" name="CuadroTexto 21"/>
        <xdr:cNvSpPr txBox="1"/>
      </xdr:nvSpPr>
      <xdr:spPr>
        <a:xfrm>
          <a:off x="6266065" y="5243945"/>
          <a:ext cx="271985" cy="24245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400" b="1"/>
            <a:t>*</a:t>
          </a:r>
        </a:p>
      </xdr:txBody>
    </xdr:sp>
    <xdr:clientData/>
  </xdr:twoCellAnchor>
  <xdr:twoCellAnchor>
    <xdr:from>
      <xdr:col>2</xdr:col>
      <xdr:colOff>14203</xdr:colOff>
      <xdr:row>20</xdr:row>
      <xdr:rowOff>193962</xdr:rowOff>
    </xdr:from>
    <xdr:to>
      <xdr:col>2</xdr:col>
      <xdr:colOff>294542</xdr:colOff>
      <xdr:row>21</xdr:row>
      <xdr:rowOff>193960</xdr:rowOff>
    </xdr:to>
    <xdr:sp macro="" textlink="">
      <xdr:nvSpPr>
        <xdr:cNvPr id="16" name="CuadroTexto 15"/>
        <xdr:cNvSpPr txBox="1"/>
      </xdr:nvSpPr>
      <xdr:spPr>
        <a:xfrm>
          <a:off x="6311094" y="4142507"/>
          <a:ext cx="280339" cy="214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400" b="1"/>
            <a:t>*</a:t>
          </a:r>
        </a:p>
      </xdr:txBody>
    </xdr:sp>
    <xdr:clientData/>
  </xdr:twoCellAnchor>
  <xdr:twoCellAnchor>
    <xdr:from>
      <xdr:col>2</xdr:col>
      <xdr:colOff>21131</xdr:colOff>
      <xdr:row>19</xdr:row>
      <xdr:rowOff>207816</xdr:rowOff>
    </xdr:from>
    <xdr:to>
      <xdr:col>2</xdr:col>
      <xdr:colOff>301470</xdr:colOff>
      <xdr:row>20</xdr:row>
      <xdr:rowOff>207815</xdr:rowOff>
    </xdr:to>
    <xdr:sp macro="" textlink="">
      <xdr:nvSpPr>
        <xdr:cNvPr id="18" name="CuadroTexto 17"/>
        <xdr:cNvSpPr txBox="1"/>
      </xdr:nvSpPr>
      <xdr:spPr>
        <a:xfrm>
          <a:off x="6318022" y="3941616"/>
          <a:ext cx="280339" cy="214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400" b="1"/>
            <a:t>*</a:t>
          </a:r>
        </a:p>
      </xdr:txBody>
    </xdr:sp>
    <xdr:clientData/>
  </xdr:twoCellAnchor>
  <xdr:twoCellAnchor>
    <xdr:from>
      <xdr:col>2</xdr:col>
      <xdr:colOff>28059</xdr:colOff>
      <xdr:row>18</xdr:row>
      <xdr:rowOff>193961</xdr:rowOff>
    </xdr:from>
    <xdr:to>
      <xdr:col>2</xdr:col>
      <xdr:colOff>308398</xdr:colOff>
      <xdr:row>19</xdr:row>
      <xdr:rowOff>193960</xdr:rowOff>
    </xdr:to>
    <xdr:sp macro="" textlink="">
      <xdr:nvSpPr>
        <xdr:cNvPr id="20" name="CuadroTexto 19"/>
        <xdr:cNvSpPr txBox="1"/>
      </xdr:nvSpPr>
      <xdr:spPr>
        <a:xfrm>
          <a:off x="6324950" y="3782288"/>
          <a:ext cx="280339" cy="21474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400" b="1"/>
            <a:t>*</a:t>
          </a:r>
        </a:p>
      </xdr:txBody>
    </xdr:sp>
    <xdr:clientData/>
  </xdr:twoCellAnchor>
  <xdr:twoCellAnchor>
    <xdr:from>
      <xdr:col>2</xdr:col>
      <xdr:colOff>27709</xdr:colOff>
      <xdr:row>35</xdr:row>
      <xdr:rowOff>152399</xdr:rowOff>
    </xdr:from>
    <xdr:to>
      <xdr:col>2</xdr:col>
      <xdr:colOff>299694</xdr:colOff>
      <xdr:row>36</xdr:row>
      <xdr:rowOff>180110</xdr:rowOff>
    </xdr:to>
    <xdr:sp macro="" textlink="">
      <xdr:nvSpPr>
        <xdr:cNvPr id="15" name="CuadroTexto 14"/>
        <xdr:cNvSpPr txBox="1"/>
      </xdr:nvSpPr>
      <xdr:spPr>
        <a:xfrm>
          <a:off x="6324600" y="7917872"/>
          <a:ext cx="271985" cy="24245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400" b="1"/>
            <a:t>*</a:t>
          </a:r>
        </a:p>
      </xdr:txBody>
    </xdr:sp>
    <xdr:clientData/>
  </xdr:twoCellAnchor>
  <xdr:twoCellAnchor>
    <xdr:from>
      <xdr:col>0</xdr:col>
      <xdr:colOff>0</xdr:colOff>
      <xdr:row>40</xdr:row>
      <xdr:rowOff>457200</xdr:rowOff>
    </xdr:from>
    <xdr:to>
      <xdr:col>0</xdr:col>
      <xdr:colOff>242455</xdr:colOff>
      <xdr:row>41</xdr:row>
      <xdr:rowOff>138545</xdr:rowOff>
    </xdr:to>
    <xdr:sp macro="" textlink="">
      <xdr:nvSpPr>
        <xdr:cNvPr id="23" name="CuadroTexto 22"/>
        <xdr:cNvSpPr txBox="1"/>
      </xdr:nvSpPr>
      <xdr:spPr>
        <a:xfrm>
          <a:off x="0" y="9289473"/>
          <a:ext cx="242455" cy="20089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400" b="1"/>
            <a:t>*</a:t>
          </a:r>
        </a:p>
      </xdr:txBody>
    </xdr:sp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4</xdr:col>
      <xdr:colOff>1074420</xdr:colOff>
      <xdr:row>4</xdr:row>
      <xdr:rowOff>38100</xdr:rowOff>
    </xdr:to>
    <xdr:sp macro="" textlink="">
      <xdr:nvSpPr>
        <xdr:cNvPr id="995636" name="Rectángulo 1"/>
        <xdr:cNvSpPr>
          <a:spLocks noChangeArrowheads="1"/>
        </xdr:cNvSpPr>
      </xdr:nvSpPr>
      <xdr:spPr bwMode="auto">
        <a:xfrm>
          <a:off x="68580" y="0"/>
          <a:ext cx="9372600" cy="967740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15240</xdr:rowOff>
    </xdr:from>
    <xdr:to>
      <xdr:col>4</xdr:col>
      <xdr:colOff>53340</xdr:colOff>
      <xdr:row>4</xdr:row>
      <xdr:rowOff>38100</xdr:rowOff>
    </xdr:to>
    <xdr:sp macro="" textlink="">
      <xdr:nvSpPr>
        <xdr:cNvPr id="2" name="Rectángulo 2"/>
        <xdr:cNvSpPr>
          <a:spLocks noChangeArrowheads="1"/>
        </xdr:cNvSpPr>
      </xdr:nvSpPr>
      <xdr:spPr bwMode="auto">
        <a:xfrm>
          <a:off x="38100" y="15240"/>
          <a:ext cx="5775960" cy="1082040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27709</xdr:colOff>
      <xdr:row>0</xdr:row>
      <xdr:rowOff>0</xdr:rowOff>
    </xdr:from>
    <xdr:to>
      <xdr:col>8</xdr:col>
      <xdr:colOff>1150620</xdr:colOff>
      <xdr:row>4</xdr:row>
      <xdr:rowOff>53340</xdr:rowOff>
    </xdr:to>
    <xdr:sp macro="" textlink="">
      <xdr:nvSpPr>
        <xdr:cNvPr id="998504" name="Rectángulo 1"/>
        <xdr:cNvSpPr>
          <a:spLocks noChangeArrowheads="1"/>
        </xdr:cNvSpPr>
      </xdr:nvSpPr>
      <xdr:spPr bwMode="auto">
        <a:xfrm>
          <a:off x="27709" y="0"/>
          <a:ext cx="7475220" cy="1140922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13854</xdr:colOff>
      <xdr:row>0</xdr:row>
      <xdr:rowOff>45720</xdr:rowOff>
    </xdr:from>
    <xdr:to>
      <xdr:col>1</xdr:col>
      <xdr:colOff>1821179</xdr:colOff>
      <xdr:row>5</xdr:row>
      <xdr:rowOff>38100</xdr:rowOff>
    </xdr:to>
    <xdr:sp macro="" textlink="">
      <xdr:nvSpPr>
        <xdr:cNvPr id="2" name="Rectángulo 1"/>
        <xdr:cNvSpPr>
          <a:spLocks noChangeArrowheads="1"/>
        </xdr:cNvSpPr>
      </xdr:nvSpPr>
      <xdr:spPr bwMode="auto">
        <a:xfrm>
          <a:off x="13854" y="45720"/>
          <a:ext cx="5485707" cy="1204653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13854</xdr:colOff>
      <xdr:row>16</xdr:row>
      <xdr:rowOff>45720</xdr:rowOff>
    </xdr:from>
    <xdr:to>
      <xdr:col>1</xdr:col>
      <xdr:colOff>1821179</xdr:colOff>
      <xdr:row>21</xdr:row>
      <xdr:rowOff>38100</xdr:rowOff>
    </xdr:to>
    <xdr:sp macro="" textlink="">
      <xdr:nvSpPr>
        <xdr:cNvPr id="3" name="Rectángulo 1"/>
        <xdr:cNvSpPr>
          <a:spLocks noChangeArrowheads="1"/>
        </xdr:cNvSpPr>
      </xdr:nvSpPr>
      <xdr:spPr bwMode="auto">
        <a:xfrm>
          <a:off x="13854" y="3391593"/>
          <a:ext cx="5485707" cy="1204652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13854</xdr:colOff>
      <xdr:row>0</xdr:row>
      <xdr:rowOff>45720</xdr:rowOff>
    </xdr:from>
    <xdr:to>
      <xdr:col>1</xdr:col>
      <xdr:colOff>1821179</xdr:colOff>
      <xdr:row>5</xdr:row>
      <xdr:rowOff>0</xdr:rowOff>
    </xdr:to>
    <xdr:sp macro="" textlink="">
      <xdr:nvSpPr>
        <xdr:cNvPr id="2" name="Rectángulo 1"/>
        <xdr:cNvSpPr>
          <a:spLocks noChangeArrowheads="1"/>
        </xdr:cNvSpPr>
      </xdr:nvSpPr>
      <xdr:spPr bwMode="auto">
        <a:xfrm>
          <a:off x="13854" y="45720"/>
          <a:ext cx="5485707" cy="1204653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27708</xdr:colOff>
      <xdr:row>13</xdr:row>
      <xdr:rowOff>45720</xdr:rowOff>
    </xdr:from>
    <xdr:to>
      <xdr:col>1</xdr:col>
      <xdr:colOff>1821179</xdr:colOff>
      <xdr:row>18</xdr:row>
      <xdr:rowOff>38100</xdr:rowOff>
    </xdr:to>
    <xdr:sp macro="" textlink="">
      <xdr:nvSpPr>
        <xdr:cNvPr id="3" name="Rectángulo 1"/>
        <xdr:cNvSpPr>
          <a:spLocks noChangeArrowheads="1"/>
        </xdr:cNvSpPr>
      </xdr:nvSpPr>
      <xdr:spPr bwMode="auto">
        <a:xfrm>
          <a:off x="27708" y="3162993"/>
          <a:ext cx="5471853" cy="1204652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20783</xdr:colOff>
      <xdr:row>1</xdr:row>
      <xdr:rowOff>0</xdr:rowOff>
    </xdr:from>
    <xdr:to>
      <xdr:col>5</xdr:col>
      <xdr:colOff>0</xdr:colOff>
      <xdr:row>5</xdr:row>
      <xdr:rowOff>38100</xdr:rowOff>
    </xdr:to>
    <xdr:sp macro="" textlink="">
      <xdr:nvSpPr>
        <xdr:cNvPr id="2" name="Rectángulo 1"/>
        <xdr:cNvSpPr>
          <a:spLocks noChangeArrowheads="1"/>
        </xdr:cNvSpPr>
      </xdr:nvSpPr>
      <xdr:spPr bwMode="auto">
        <a:xfrm>
          <a:off x="782783" y="158750"/>
          <a:ext cx="5487842" cy="1022350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20782</xdr:colOff>
      <xdr:row>13</xdr:row>
      <xdr:rowOff>121920</xdr:rowOff>
    </xdr:from>
    <xdr:to>
      <xdr:col>5</xdr:col>
      <xdr:colOff>15875</xdr:colOff>
      <xdr:row>18</xdr:row>
      <xdr:rowOff>38100</xdr:rowOff>
    </xdr:to>
    <xdr:sp macro="" textlink="">
      <xdr:nvSpPr>
        <xdr:cNvPr id="3" name="Rectángulo 1"/>
        <xdr:cNvSpPr>
          <a:spLocks noChangeArrowheads="1"/>
        </xdr:cNvSpPr>
      </xdr:nvSpPr>
      <xdr:spPr bwMode="auto">
        <a:xfrm>
          <a:off x="782782" y="3201670"/>
          <a:ext cx="5503718" cy="1186180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0</xdr:colOff>
      <xdr:row>25</xdr:row>
      <xdr:rowOff>79318</xdr:rowOff>
    </xdr:from>
    <xdr:to>
      <xdr:col>6</xdr:col>
      <xdr:colOff>0</xdr:colOff>
      <xdr:row>29</xdr:row>
      <xdr:rowOff>126423</xdr:rowOff>
    </xdr:to>
    <xdr:sp macro="" textlink="">
      <xdr:nvSpPr>
        <xdr:cNvPr id="4" name="Rectángulo 1"/>
        <xdr:cNvSpPr>
          <a:spLocks noChangeArrowheads="1"/>
        </xdr:cNvSpPr>
      </xdr:nvSpPr>
      <xdr:spPr bwMode="auto">
        <a:xfrm>
          <a:off x="0" y="5820295"/>
          <a:ext cx="7524750" cy="861060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3</xdr:col>
      <xdr:colOff>955962</xdr:colOff>
      <xdr:row>5</xdr:row>
      <xdr:rowOff>38100</xdr:rowOff>
    </xdr:to>
    <xdr:sp macro="" textlink="">
      <xdr:nvSpPr>
        <xdr:cNvPr id="2" name="Rectángulo 1"/>
        <xdr:cNvSpPr>
          <a:spLocks noChangeArrowheads="1"/>
        </xdr:cNvSpPr>
      </xdr:nvSpPr>
      <xdr:spPr bwMode="auto">
        <a:xfrm>
          <a:off x="0" y="166255"/>
          <a:ext cx="7072744" cy="1049481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28575</xdr:colOff>
      <xdr:row>22</xdr:row>
      <xdr:rowOff>133350</xdr:rowOff>
    </xdr:from>
    <xdr:to>
      <xdr:col>3</xdr:col>
      <xdr:colOff>1219200</xdr:colOff>
      <xdr:row>29</xdr:row>
      <xdr:rowOff>0</xdr:rowOff>
    </xdr:to>
    <xdr:sp macro="" textlink="">
      <xdr:nvSpPr>
        <xdr:cNvPr id="3" name="Rectángulo 1"/>
        <xdr:cNvSpPr>
          <a:spLocks noChangeArrowheads="1"/>
        </xdr:cNvSpPr>
      </xdr:nvSpPr>
      <xdr:spPr bwMode="auto">
        <a:xfrm>
          <a:off x="28575" y="4543425"/>
          <a:ext cx="6477000" cy="1047750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</xdr:colOff>
      <xdr:row>0</xdr:row>
      <xdr:rowOff>137160</xdr:rowOff>
    </xdr:from>
    <xdr:to>
      <xdr:col>16</xdr:col>
      <xdr:colOff>2270760</xdr:colOff>
      <xdr:row>5</xdr:row>
      <xdr:rowOff>205740</xdr:rowOff>
    </xdr:to>
    <xdr:sp macro="" textlink="">
      <xdr:nvSpPr>
        <xdr:cNvPr id="2" name="Rectángulo 1"/>
        <xdr:cNvSpPr>
          <a:spLocks noChangeArrowheads="1"/>
        </xdr:cNvSpPr>
      </xdr:nvSpPr>
      <xdr:spPr bwMode="auto">
        <a:xfrm>
          <a:off x="281940" y="137160"/>
          <a:ext cx="19552920" cy="1097280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0</xdr:row>
      <xdr:rowOff>45720</xdr:rowOff>
    </xdr:from>
    <xdr:to>
      <xdr:col>19</xdr:col>
      <xdr:colOff>7620</xdr:colOff>
      <xdr:row>5</xdr:row>
      <xdr:rowOff>45720</xdr:rowOff>
    </xdr:to>
    <xdr:sp macro="" textlink="">
      <xdr:nvSpPr>
        <xdr:cNvPr id="2" name="Rectángulo 1"/>
        <xdr:cNvSpPr>
          <a:spLocks noChangeArrowheads="1"/>
        </xdr:cNvSpPr>
      </xdr:nvSpPr>
      <xdr:spPr bwMode="auto">
        <a:xfrm>
          <a:off x="22860" y="45720"/>
          <a:ext cx="20505420" cy="982980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7:H35"/>
  <sheetViews>
    <sheetView topLeftCell="A19" workbookViewId="0">
      <selection activeCell="A25" sqref="A25"/>
    </sheetView>
  </sheetViews>
  <sheetFormatPr baseColWidth="10" defaultRowHeight="12.75" x14ac:dyDescent="0.2"/>
  <sheetData>
    <row r="17" spans="2:8" ht="15.6" customHeight="1" x14ac:dyDescent="0.2">
      <c r="B17" s="407"/>
      <c r="C17" s="407"/>
      <c r="D17" s="407"/>
      <c r="E17" s="407"/>
      <c r="F17" s="407"/>
      <c r="G17" s="407"/>
      <c r="H17" s="407"/>
    </row>
    <row r="18" spans="2:8" ht="13.15" customHeight="1" x14ac:dyDescent="0.2">
      <c r="B18" s="407"/>
      <c r="C18" s="407"/>
      <c r="D18" s="407"/>
      <c r="E18" s="407"/>
      <c r="F18" s="407"/>
      <c r="G18" s="407"/>
      <c r="H18" s="407"/>
    </row>
    <row r="19" spans="2:8" ht="13.15" customHeight="1" x14ac:dyDescent="0.2">
      <c r="B19" s="407"/>
      <c r="C19" s="407"/>
      <c r="D19" s="407"/>
      <c r="E19" s="407"/>
      <c r="F19" s="407"/>
      <c r="G19" s="407"/>
      <c r="H19" s="407"/>
    </row>
    <row r="20" spans="2:8" ht="13.15" customHeight="1" x14ac:dyDescent="0.2">
      <c r="B20" s="407"/>
      <c r="C20" s="407"/>
      <c r="D20" s="407"/>
      <c r="E20" s="407"/>
      <c r="F20" s="407"/>
      <c r="G20" s="407"/>
      <c r="H20" s="407"/>
    </row>
    <row r="21" spans="2:8" ht="21" customHeight="1" x14ac:dyDescent="0.2">
      <c r="B21" s="940" t="s">
        <v>623</v>
      </c>
      <c r="C21" s="940"/>
      <c r="D21" s="940"/>
      <c r="E21" s="940"/>
      <c r="F21" s="940"/>
      <c r="G21" s="940"/>
      <c r="H21" s="940"/>
    </row>
    <row r="22" spans="2:8" ht="48.6" customHeight="1" x14ac:dyDescent="0.2">
      <c r="B22" s="940"/>
      <c r="C22" s="940"/>
      <c r="D22" s="940"/>
      <c r="E22" s="940"/>
      <c r="F22" s="940"/>
      <c r="G22" s="940"/>
      <c r="H22" s="940"/>
    </row>
    <row r="23" spans="2:8" ht="45" customHeight="1" x14ac:dyDescent="0.2">
      <c r="B23" s="940"/>
      <c r="C23" s="940"/>
      <c r="D23" s="940"/>
      <c r="E23" s="940"/>
      <c r="F23" s="940"/>
      <c r="G23" s="940"/>
      <c r="H23" s="940"/>
    </row>
    <row r="24" spans="2:8" ht="28.9" customHeight="1" x14ac:dyDescent="0.2">
      <c r="B24" s="940"/>
      <c r="C24" s="940"/>
      <c r="D24" s="940"/>
      <c r="E24" s="940"/>
      <c r="F24" s="940"/>
      <c r="G24" s="940"/>
      <c r="H24" s="940"/>
    </row>
    <row r="25" spans="2:8" ht="52.9" customHeight="1" x14ac:dyDescent="0.2">
      <c r="B25" s="940"/>
      <c r="C25" s="940"/>
      <c r="D25" s="940"/>
      <c r="E25" s="940"/>
      <c r="F25" s="940"/>
      <c r="G25" s="940"/>
      <c r="H25" s="940"/>
    </row>
    <row r="26" spans="2:8" ht="44.45" customHeight="1" x14ac:dyDescent="0.2">
      <c r="B26" s="940"/>
      <c r="C26" s="940"/>
      <c r="D26" s="940"/>
      <c r="E26" s="940"/>
      <c r="F26" s="940"/>
      <c r="G26" s="940"/>
      <c r="H26" s="940"/>
    </row>
    <row r="27" spans="2:8" x14ac:dyDescent="0.2">
      <c r="B27" s="940"/>
      <c r="C27" s="940"/>
      <c r="D27" s="940"/>
      <c r="E27" s="940"/>
      <c r="F27" s="940"/>
      <c r="G27" s="940"/>
      <c r="H27" s="940"/>
    </row>
    <row r="28" spans="2:8" ht="13.15" customHeight="1" x14ac:dyDescent="0.2">
      <c r="B28" s="940"/>
      <c r="C28" s="940"/>
      <c r="D28" s="940"/>
      <c r="E28" s="940"/>
      <c r="F28" s="940"/>
      <c r="G28" s="940"/>
      <c r="H28" s="940"/>
    </row>
    <row r="29" spans="2:8" ht="13.15" customHeight="1" x14ac:dyDescent="0.2">
      <c r="B29" s="940"/>
      <c r="C29" s="940"/>
      <c r="D29" s="940"/>
      <c r="E29" s="940"/>
      <c r="F29" s="940"/>
      <c r="G29" s="940"/>
      <c r="H29" s="940"/>
    </row>
    <row r="30" spans="2:8" ht="39" customHeight="1" x14ac:dyDescent="0.2">
      <c r="B30" s="940"/>
      <c r="C30" s="940"/>
      <c r="D30" s="940"/>
      <c r="E30" s="940"/>
      <c r="F30" s="940"/>
      <c r="G30" s="940"/>
      <c r="H30" s="940"/>
    </row>
    <row r="31" spans="2:8" ht="13.15" customHeight="1" x14ac:dyDescent="0.4">
      <c r="B31" s="405"/>
      <c r="C31" s="405"/>
      <c r="D31" s="405"/>
      <c r="E31" s="405"/>
      <c r="F31" s="405"/>
      <c r="G31" s="405"/>
      <c r="H31" s="405"/>
    </row>
    <row r="32" spans="2:8" ht="13.15" customHeight="1" x14ac:dyDescent="0.4">
      <c r="B32" s="405"/>
      <c r="C32" s="405"/>
      <c r="D32" s="405"/>
      <c r="E32" s="405"/>
      <c r="F32" s="405"/>
      <c r="G32" s="405"/>
      <c r="H32" s="405"/>
    </row>
    <row r="33" spans="2:8" ht="13.15" customHeight="1" x14ac:dyDescent="0.4">
      <c r="B33" s="406"/>
      <c r="C33" s="405"/>
      <c r="D33" s="405"/>
      <c r="E33" s="405"/>
      <c r="F33" s="405"/>
      <c r="G33" s="405"/>
      <c r="H33" s="405"/>
    </row>
    <row r="34" spans="2:8" ht="13.15" customHeight="1" x14ac:dyDescent="0.4">
      <c r="B34" s="405"/>
      <c r="C34" s="405"/>
      <c r="D34" s="405"/>
      <c r="E34" s="405"/>
      <c r="F34" s="405"/>
      <c r="G34" s="405"/>
      <c r="H34" s="405"/>
    </row>
    <row r="35" spans="2:8" ht="13.15" customHeight="1" x14ac:dyDescent="0.4">
      <c r="B35" s="405"/>
      <c r="C35" s="405"/>
      <c r="D35" s="405"/>
      <c r="E35" s="405"/>
      <c r="F35" s="405"/>
      <c r="G35" s="405"/>
      <c r="H35" s="405"/>
    </row>
  </sheetData>
  <mergeCells count="1">
    <mergeCell ref="B21:H30"/>
  </mergeCells>
  <printOptions horizontalCentered="1"/>
  <pageMargins left="0.39370078740157483" right="0.70866141732283472" top="0.55118110236220474" bottom="0.55118110236220474" header="0.31496062992125984" footer="0.31496062992125984"/>
  <pageSetup scale="85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V41"/>
  <sheetViews>
    <sheetView zoomScaleNormal="100" workbookViewId="0">
      <selection activeCell="E22" sqref="E22"/>
    </sheetView>
  </sheetViews>
  <sheetFormatPr baseColWidth="10" defaultColWidth="11.42578125" defaultRowHeight="12.75" x14ac:dyDescent="0.2"/>
  <cols>
    <col min="1" max="1" width="4.85546875" style="154" customWidth="1"/>
    <col min="2" max="2" width="38.42578125" style="154" customWidth="1"/>
    <col min="3" max="3" width="23" style="154" customWidth="1"/>
    <col min="4" max="4" width="15.28515625" style="154" customWidth="1"/>
    <col min="5" max="5" width="18.28515625" style="154" bestFit="1" customWidth="1"/>
    <col min="6" max="6" width="17.7109375" style="154" bestFit="1" customWidth="1"/>
    <col min="7" max="7" width="19.85546875" style="154" bestFit="1" customWidth="1"/>
    <col min="8" max="8" width="17.7109375" style="154" bestFit="1" customWidth="1"/>
    <col min="9" max="9" width="12.140625" style="154" bestFit="1" customWidth="1"/>
    <col min="10" max="10" width="14" style="154" bestFit="1" customWidth="1"/>
    <col min="11" max="11" width="14.28515625" style="154" bestFit="1" customWidth="1"/>
    <col min="12" max="12" width="18" style="154" customWidth="1"/>
    <col min="13" max="13" width="11.140625" style="881" customWidth="1"/>
    <col min="14" max="14" width="10.42578125" style="412" customWidth="1"/>
    <col min="15" max="15" width="14.5703125" style="412" customWidth="1"/>
    <col min="16" max="16" width="16.28515625" style="154" customWidth="1"/>
    <col min="17" max="17" width="33.140625" style="154" customWidth="1"/>
    <col min="18" max="19" width="0" style="154" hidden="1" customWidth="1"/>
    <col min="20" max="20" width="11.42578125" style="154"/>
    <col min="21" max="22" width="14.85546875" style="154" bestFit="1" customWidth="1"/>
    <col min="23" max="256" width="11.42578125" style="154"/>
    <col min="257" max="257" width="4.85546875" style="154" customWidth="1"/>
    <col min="258" max="258" width="38.42578125" style="154" customWidth="1"/>
    <col min="259" max="259" width="23" style="154" customWidth="1"/>
    <col min="260" max="260" width="15.28515625" style="154" customWidth="1"/>
    <col min="261" max="261" width="18.28515625" style="154" bestFit="1" customWidth="1"/>
    <col min="262" max="262" width="17.7109375" style="154" bestFit="1" customWidth="1"/>
    <col min="263" max="263" width="19.85546875" style="154" bestFit="1" customWidth="1"/>
    <col min="264" max="264" width="17.7109375" style="154" bestFit="1" customWidth="1"/>
    <col min="265" max="265" width="12.140625" style="154" bestFit="1" customWidth="1"/>
    <col min="266" max="266" width="14" style="154" bestFit="1" customWidth="1"/>
    <col min="267" max="267" width="14.28515625" style="154" bestFit="1" customWidth="1"/>
    <col min="268" max="268" width="18" style="154" customWidth="1"/>
    <col min="269" max="269" width="11.140625" style="154" customWidth="1"/>
    <col min="270" max="270" width="10.42578125" style="154" customWidth="1"/>
    <col min="271" max="271" width="14.5703125" style="154" customWidth="1"/>
    <col min="272" max="272" width="16.28515625" style="154" customWidth="1"/>
    <col min="273" max="273" width="33.140625" style="154" customWidth="1"/>
    <col min="274" max="275" width="0" style="154" hidden="1" customWidth="1"/>
    <col min="276" max="276" width="11.42578125" style="154"/>
    <col min="277" max="278" width="14.85546875" style="154" bestFit="1" customWidth="1"/>
    <col min="279" max="512" width="11.42578125" style="154"/>
    <col min="513" max="513" width="4.85546875" style="154" customWidth="1"/>
    <col min="514" max="514" width="38.42578125" style="154" customWidth="1"/>
    <col min="515" max="515" width="23" style="154" customWidth="1"/>
    <col min="516" max="516" width="15.28515625" style="154" customWidth="1"/>
    <col min="517" max="517" width="18.28515625" style="154" bestFit="1" customWidth="1"/>
    <col min="518" max="518" width="17.7109375" style="154" bestFit="1" customWidth="1"/>
    <col min="519" max="519" width="19.85546875" style="154" bestFit="1" customWidth="1"/>
    <col min="520" max="520" width="17.7109375" style="154" bestFit="1" customWidth="1"/>
    <col min="521" max="521" width="12.140625" style="154" bestFit="1" customWidth="1"/>
    <col min="522" max="522" width="14" style="154" bestFit="1" customWidth="1"/>
    <col min="523" max="523" width="14.28515625" style="154" bestFit="1" customWidth="1"/>
    <col min="524" max="524" width="18" style="154" customWidth="1"/>
    <col min="525" max="525" width="11.140625" style="154" customWidth="1"/>
    <col min="526" max="526" width="10.42578125" style="154" customWidth="1"/>
    <col min="527" max="527" width="14.5703125" style="154" customWidth="1"/>
    <col min="528" max="528" width="16.28515625" style="154" customWidth="1"/>
    <col min="529" max="529" width="33.140625" style="154" customWidth="1"/>
    <col min="530" max="531" width="0" style="154" hidden="1" customWidth="1"/>
    <col min="532" max="532" width="11.42578125" style="154"/>
    <col min="533" max="534" width="14.85546875" style="154" bestFit="1" customWidth="1"/>
    <col min="535" max="768" width="11.42578125" style="154"/>
    <col min="769" max="769" width="4.85546875" style="154" customWidth="1"/>
    <col min="770" max="770" width="38.42578125" style="154" customWidth="1"/>
    <col min="771" max="771" width="23" style="154" customWidth="1"/>
    <col min="772" max="772" width="15.28515625" style="154" customWidth="1"/>
    <col min="773" max="773" width="18.28515625" style="154" bestFit="1" customWidth="1"/>
    <col min="774" max="774" width="17.7109375" style="154" bestFit="1" customWidth="1"/>
    <col min="775" max="775" width="19.85546875" style="154" bestFit="1" customWidth="1"/>
    <col min="776" max="776" width="17.7109375" style="154" bestFit="1" customWidth="1"/>
    <col min="777" max="777" width="12.140625" style="154" bestFit="1" customWidth="1"/>
    <col min="778" max="778" width="14" style="154" bestFit="1" customWidth="1"/>
    <col min="779" max="779" width="14.28515625" style="154" bestFit="1" customWidth="1"/>
    <col min="780" max="780" width="18" style="154" customWidth="1"/>
    <col min="781" max="781" width="11.140625" style="154" customWidth="1"/>
    <col min="782" max="782" width="10.42578125" style="154" customWidth="1"/>
    <col min="783" max="783" width="14.5703125" style="154" customWidth="1"/>
    <col min="784" max="784" width="16.28515625" style="154" customWidth="1"/>
    <col min="785" max="785" width="33.140625" style="154" customWidth="1"/>
    <col min="786" max="787" width="0" style="154" hidden="1" customWidth="1"/>
    <col min="788" max="788" width="11.42578125" style="154"/>
    <col min="789" max="790" width="14.85546875" style="154" bestFit="1" customWidth="1"/>
    <col min="791" max="1024" width="11.42578125" style="154"/>
    <col min="1025" max="1025" width="4.85546875" style="154" customWidth="1"/>
    <col min="1026" max="1026" width="38.42578125" style="154" customWidth="1"/>
    <col min="1027" max="1027" width="23" style="154" customWidth="1"/>
    <col min="1028" max="1028" width="15.28515625" style="154" customWidth="1"/>
    <col min="1029" max="1029" width="18.28515625" style="154" bestFit="1" customWidth="1"/>
    <col min="1030" max="1030" width="17.7109375" style="154" bestFit="1" customWidth="1"/>
    <col min="1031" max="1031" width="19.85546875" style="154" bestFit="1" customWidth="1"/>
    <col min="1032" max="1032" width="17.7109375" style="154" bestFit="1" customWidth="1"/>
    <col min="1033" max="1033" width="12.140625" style="154" bestFit="1" customWidth="1"/>
    <col min="1034" max="1034" width="14" style="154" bestFit="1" customWidth="1"/>
    <col min="1035" max="1035" width="14.28515625" style="154" bestFit="1" customWidth="1"/>
    <col min="1036" max="1036" width="18" style="154" customWidth="1"/>
    <col min="1037" max="1037" width="11.140625" style="154" customWidth="1"/>
    <col min="1038" max="1038" width="10.42578125" style="154" customWidth="1"/>
    <col min="1039" max="1039" width="14.5703125" style="154" customWidth="1"/>
    <col min="1040" max="1040" width="16.28515625" style="154" customWidth="1"/>
    <col min="1041" max="1041" width="33.140625" style="154" customWidth="1"/>
    <col min="1042" max="1043" width="0" style="154" hidden="1" customWidth="1"/>
    <col min="1044" max="1044" width="11.42578125" style="154"/>
    <col min="1045" max="1046" width="14.85546875" style="154" bestFit="1" customWidth="1"/>
    <col min="1047" max="1280" width="11.42578125" style="154"/>
    <col min="1281" max="1281" width="4.85546875" style="154" customWidth="1"/>
    <col min="1282" max="1282" width="38.42578125" style="154" customWidth="1"/>
    <col min="1283" max="1283" width="23" style="154" customWidth="1"/>
    <col min="1284" max="1284" width="15.28515625" style="154" customWidth="1"/>
    <col min="1285" max="1285" width="18.28515625" style="154" bestFit="1" customWidth="1"/>
    <col min="1286" max="1286" width="17.7109375" style="154" bestFit="1" customWidth="1"/>
    <col min="1287" max="1287" width="19.85546875" style="154" bestFit="1" customWidth="1"/>
    <col min="1288" max="1288" width="17.7109375" style="154" bestFit="1" customWidth="1"/>
    <col min="1289" max="1289" width="12.140625" style="154" bestFit="1" customWidth="1"/>
    <col min="1290" max="1290" width="14" style="154" bestFit="1" customWidth="1"/>
    <col min="1291" max="1291" width="14.28515625" style="154" bestFit="1" customWidth="1"/>
    <col min="1292" max="1292" width="18" style="154" customWidth="1"/>
    <col min="1293" max="1293" width="11.140625" style="154" customWidth="1"/>
    <col min="1294" max="1294" width="10.42578125" style="154" customWidth="1"/>
    <col min="1295" max="1295" width="14.5703125" style="154" customWidth="1"/>
    <col min="1296" max="1296" width="16.28515625" style="154" customWidth="1"/>
    <col min="1297" max="1297" width="33.140625" style="154" customWidth="1"/>
    <col min="1298" max="1299" width="0" style="154" hidden="1" customWidth="1"/>
    <col min="1300" max="1300" width="11.42578125" style="154"/>
    <col min="1301" max="1302" width="14.85546875" style="154" bestFit="1" customWidth="1"/>
    <col min="1303" max="1536" width="11.42578125" style="154"/>
    <col min="1537" max="1537" width="4.85546875" style="154" customWidth="1"/>
    <col min="1538" max="1538" width="38.42578125" style="154" customWidth="1"/>
    <col min="1539" max="1539" width="23" style="154" customWidth="1"/>
    <col min="1540" max="1540" width="15.28515625" style="154" customWidth="1"/>
    <col min="1541" max="1541" width="18.28515625" style="154" bestFit="1" customWidth="1"/>
    <col min="1542" max="1542" width="17.7109375" style="154" bestFit="1" customWidth="1"/>
    <col min="1543" max="1543" width="19.85546875" style="154" bestFit="1" customWidth="1"/>
    <col min="1544" max="1544" width="17.7109375" style="154" bestFit="1" customWidth="1"/>
    <col min="1545" max="1545" width="12.140625" style="154" bestFit="1" customWidth="1"/>
    <col min="1546" max="1546" width="14" style="154" bestFit="1" customWidth="1"/>
    <col min="1547" max="1547" width="14.28515625" style="154" bestFit="1" customWidth="1"/>
    <col min="1548" max="1548" width="18" style="154" customWidth="1"/>
    <col min="1549" max="1549" width="11.140625" style="154" customWidth="1"/>
    <col min="1550" max="1550" width="10.42578125" style="154" customWidth="1"/>
    <col min="1551" max="1551" width="14.5703125" style="154" customWidth="1"/>
    <col min="1552" max="1552" width="16.28515625" style="154" customWidth="1"/>
    <col min="1553" max="1553" width="33.140625" style="154" customWidth="1"/>
    <col min="1554" max="1555" width="0" style="154" hidden="1" customWidth="1"/>
    <col min="1556" max="1556" width="11.42578125" style="154"/>
    <col min="1557" max="1558" width="14.85546875" style="154" bestFit="1" customWidth="1"/>
    <col min="1559" max="1792" width="11.42578125" style="154"/>
    <col min="1793" max="1793" width="4.85546875" style="154" customWidth="1"/>
    <col min="1794" max="1794" width="38.42578125" style="154" customWidth="1"/>
    <col min="1795" max="1795" width="23" style="154" customWidth="1"/>
    <col min="1796" max="1796" width="15.28515625" style="154" customWidth="1"/>
    <col min="1797" max="1797" width="18.28515625" style="154" bestFit="1" customWidth="1"/>
    <col min="1798" max="1798" width="17.7109375" style="154" bestFit="1" customWidth="1"/>
    <col min="1799" max="1799" width="19.85546875" style="154" bestFit="1" customWidth="1"/>
    <col min="1800" max="1800" width="17.7109375" style="154" bestFit="1" customWidth="1"/>
    <col min="1801" max="1801" width="12.140625" style="154" bestFit="1" customWidth="1"/>
    <col min="1802" max="1802" width="14" style="154" bestFit="1" customWidth="1"/>
    <col min="1803" max="1803" width="14.28515625" style="154" bestFit="1" customWidth="1"/>
    <col min="1804" max="1804" width="18" style="154" customWidth="1"/>
    <col min="1805" max="1805" width="11.140625" style="154" customWidth="1"/>
    <col min="1806" max="1806" width="10.42578125" style="154" customWidth="1"/>
    <col min="1807" max="1807" width="14.5703125" style="154" customWidth="1"/>
    <col min="1808" max="1808" width="16.28515625" style="154" customWidth="1"/>
    <col min="1809" max="1809" width="33.140625" style="154" customWidth="1"/>
    <col min="1810" max="1811" width="0" style="154" hidden="1" customWidth="1"/>
    <col min="1812" max="1812" width="11.42578125" style="154"/>
    <col min="1813" max="1814" width="14.85546875" style="154" bestFit="1" customWidth="1"/>
    <col min="1815" max="2048" width="11.42578125" style="154"/>
    <col min="2049" max="2049" width="4.85546875" style="154" customWidth="1"/>
    <col min="2050" max="2050" width="38.42578125" style="154" customWidth="1"/>
    <col min="2051" max="2051" width="23" style="154" customWidth="1"/>
    <col min="2052" max="2052" width="15.28515625" style="154" customWidth="1"/>
    <col min="2053" max="2053" width="18.28515625" style="154" bestFit="1" customWidth="1"/>
    <col min="2054" max="2054" width="17.7109375" style="154" bestFit="1" customWidth="1"/>
    <col min="2055" max="2055" width="19.85546875" style="154" bestFit="1" customWidth="1"/>
    <col min="2056" max="2056" width="17.7109375" style="154" bestFit="1" customWidth="1"/>
    <col min="2057" max="2057" width="12.140625" style="154" bestFit="1" customWidth="1"/>
    <col min="2058" max="2058" width="14" style="154" bestFit="1" customWidth="1"/>
    <col min="2059" max="2059" width="14.28515625" style="154" bestFit="1" customWidth="1"/>
    <col min="2060" max="2060" width="18" style="154" customWidth="1"/>
    <col min="2061" max="2061" width="11.140625" style="154" customWidth="1"/>
    <col min="2062" max="2062" width="10.42578125" style="154" customWidth="1"/>
    <col min="2063" max="2063" width="14.5703125" style="154" customWidth="1"/>
    <col min="2064" max="2064" width="16.28515625" style="154" customWidth="1"/>
    <col min="2065" max="2065" width="33.140625" style="154" customWidth="1"/>
    <col min="2066" max="2067" width="0" style="154" hidden="1" customWidth="1"/>
    <col min="2068" max="2068" width="11.42578125" style="154"/>
    <col min="2069" max="2070" width="14.85546875" style="154" bestFit="1" customWidth="1"/>
    <col min="2071" max="2304" width="11.42578125" style="154"/>
    <col min="2305" max="2305" width="4.85546875" style="154" customWidth="1"/>
    <col min="2306" max="2306" width="38.42578125" style="154" customWidth="1"/>
    <col min="2307" max="2307" width="23" style="154" customWidth="1"/>
    <col min="2308" max="2308" width="15.28515625" style="154" customWidth="1"/>
    <col min="2309" max="2309" width="18.28515625" style="154" bestFit="1" customWidth="1"/>
    <col min="2310" max="2310" width="17.7109375" style="154" bestFit="1" customWidth="1"/>
    <col min="2311" max="2311" width="19.85546875" style="154" bestFit="1" customWidth="1"/>
    <col min="2312" max="2312" width="17.7109375" style="154" bestFit="1" customWidth="1"/>
    <col min="2313" max="2313" width="12.140625" style="154" bestFit="1" customWidth="1"/>
    <col min="2314" max="2314" width="14" style="154" bestFit="1" customWidth="1"/>
    <col min="2315" max="2315" width="14.28515625" style="154" bestFit="1" customWidth="1"/>
    <col min="2316" max="2316" width="18" style="154" customWidth="1"/>
    <col min="2317" max="2317" width="11.140625" style="154" customWidth="1"/>
    <col min="2318" max="2318" width="10.42578125" style="154" customWidth="1"/>
    <col min="2319" max="2319" width="14.5703125" style="154" customWidth="1"/>
    <col min="2320" max="2320" width="16.28515625" style="154" customWidth="1"/>
    <col min="2321" max="2321" width="33.140625" style="154" customWidth="1"/>
    <col min="2322" max="2323" width="0" style="154" hidden="1" customWidth="1"/>
    <col min="2324" max="2324" width="11.42578125" style="154"/>
    <col min="2325" max="2326" width="14.85546875" style="154" bestFit="1" customWidth="1"/>
    <col min="2327" max="2560" width="11.42578125" style="154"/>
    <col min="2561" max="2561" width="4.85546875" style="154" customWidth="1"/>
    <col min="2562" max="2562" width="38.42578125" style="154" customWidth="1"/>
    <col min="2563" max="2563" width="23" style="154" customWidth="1"/>
    <col min="2564" max="2564" width="15.28515625" style="154" customWidth="1"/>
    <col min="2565" max="2565" width="18.28515625" style="154" bestFit="1" customWidth="1"/>
    <col min="2566" max="2566" width="17.7109375" style="154" bestFit="1" customWidth="1"/>
    <col min="2567" max="2567" width="19.85546875" style="154" bestFit="1" customWidth="1"/>
    <col min="2568" max="2568" width="17.7109375" style="154" bestFit="1" customWidth="1"/>
    <col min="2569" max="2569" width="12.140625" style="154" bestFit="1" customWidth="1"/>
    <col min="2570" max="2570" width="14" style="154" bestFit="1" customWidth="1"/>
    <col min="2571" max="2571" width="14.28515625" style="154" bestFit="1" customWidth="1"/>
    <col min="2572" max="2572" width="18" style="154" customWidth="1"/>
    <col min="2573" max="2573" width="11.140625" style="154" customWidth="1"/>
    <col min="2574" max="2574" width="10.42578125" style="154" customWidth="1"/>
    <col min="2575" max="2575" width="14.5703125" style="154" customWidth="1"/>
    <col min="2576" max="2576" width="16.28515625" style="154" customWidth="1"/>
    <col min="2577" max="2577" width="33.140625" style="154" customWidth="1"/>
    <col min="2578" max="2579" width="0" style="154" hidden="1" customWidth="1"/>
    <col min="2580" max="2580" width="11.42578125" style="154"/>
    <col min="2581" max="2582" width="14.85546875" style="154" bestFit="1" customWidth="1"/>
    <col min="2583" max="2816" width="11.42578125" style="154"/>
    <col min="2817" max="2817" width="4.85546875" style="154" customWidth="1"/>
    <col min="2818" max="2818" width="38.42578125" style="154" customWidth="1"/>
    <col min="2819" max="2819" width="23" style="154" customWidth="1"/>
    <col min="2820" max="2820" width="15.28515625" style="154" customWidth="1"/>
    <col min="2821" max="2821" width="18.28515625" style="154" bestFit="1" customWidth="1"/>
    <col min="2822" max="2822" width="17.7109375" style="154" bestFit="1" customWidth="1"/>
    <col min="2823" max="2823" width="19.85546875" style="154" bestFit="1" customWidth="1"/>
    <col min="2824" max="2824" width="17.7109375" style="154" bestFit="1" customWidth="1"/>
    <col min="2825" max="2825" width="12.140625" style="154" bestFit="1" customWidth="1"/>
    <col min="2826" max="2826" width="14" style="154" bestFit="1" customWidth="1"/>
    <col min="2827" max="2827" width="14.28515625" style="154" bestFit="1" customWidth="1"/>
    <col min="2828" max="2828" width="18" style="154" customWidth="1"/>
    <col min="2829" max="2829" width="11.140625" style="154" customWidth="1"/>
    <col min="2830" max="2830" width="10.42578125" style="154" customWidth="1"/>
    <col min="2831" max="2831" width="14.5703125" style="154" customWidth="1"/>
    <col min="2832" max="2832" width="16.28515625" style="154" customWidth="1"/>
    <col min="2833" max="2833" width="33.140625" style="154" customWidth="1"/>
    <col min="2834" max="2835" width="0" style="154" hidden="1" customWidth="1"/>
    <col min="2836" max="2836" width="11.42578125" style="154"/>
    <col min="2837" max="2838" width="14.85546875" style="154" bestFit="1" customWidth="1"/>
    <col min="2839" max="3072" width="11.42578125" style="154"/>
    <col min="3073" max="3073" width="4.85546875" style="154" customWidth="1"/>
    <col min="3074" max="3074" width="38.42578125" style="154" customWidth="1"/>
    <col min="3075" max="3075" width="23" style="154" customWidth="1"/>
    <col min="3076" max="3076" width="15.28515625" style="154" customWidth="1"/>
    <col min="3077" max="3077" width="18.28515625" style="154" bestFit="1" customWidth="1"/>
    <col min="3078" max="3078" width="17.7109375" style="154" bestFit="1" customWidth="1"/>
    <col min="3079" max="3079" width="19.85546875" style="154" bestFit="1" customWidth="1"/>
    <col min="3080" max="3080" width="17.7109375" style="154" bestFit="1" customWidth="1"/>
    <col min="3081" max="3081" width="12.140625" style="154" bestFit="1" customWidth="1"/>
    <col min="3082" max="3082" width="14" style="154" bestFit="1" customWidth="1"/>
    <col min="3083" max="3083" width="14.28515625" style="154" bestFit="1" customWidth="1"/>
    <col min="3084" max="3084" width="18" style="154" customWidth="1"/>
    <col min="3085" max="3085" width="11.140625" style="154" customWidth="1"/>
    <col min="3086" max="3086" width="10.42578125" style="154" customWidth="1"/>
    <col min="3087" max="3087" width="14.5703125" style="154" customWidth="1"/>
    <col min="3088" max="3088" width="16.28515625" style="154" customWidth="1"/>
    <col min="3089" max="3089" width="33.140625" style="154" customWidth="1"/>
    <col min="3090" max="3091" width="0" style="154" hidden="1" customWidth="1"/>
    <col min="3092" max="3092" width="11.42578125" style="154"/>
    <col min="3093" max="3094" width="14.85546875" style="154" bestFit="1" customWidth="1"/>
    <col min="3095" max="3328" width="11.42578125" style="154"/>
    <col min="3329" max="3329" width="4.85546875" style="154" customWidth="1"/>
    <col min="3330" max="3330" width="38.42578125" style="154" customWidth="1"/>
    <col min="3331" max="3331" width="23" style="154" customWidth="1"/>
    <col min="3332" max="3332" width="15.28515625" style="154" customWidth="1"/>
    <col min="3333" max="3333" width="18.28515625" style="154" bestFit="1" customWidth="1"/>
    <col min="3334" max="3334" width="17.7109375" style="154" bestFit="1" customWidth="1"/>
    <col min="3335" max="3335" width="19.85546875" style="154" bestFit="1" customWidth="1"/>
    <col min="3336" max="3336" width="17.7109375" style="154" bestFit="1" customWidth="1"/>
    <col min="3337" max="3337" width="12.140625" style="154" bestFit="1" customWidth="1"/>
    <col min="3338" max="3338" width="14" style="154" bestFit="1" customWidth="1"/>
    <col min="3339" max="3339" width="14.28515625" style="154" bestFit="1" customWidth="1"/>
    <col min="3340" max="3340" width="18" style="154" customWidth="1"/>
    <col min="3341" max="3341" width="11.140625" style="154" customWidth="1"/>
    <col min="3342" max="3342" width="10.42578125" style="154" customWidth="1"/>
    <col min="3343" max="3343" width="14.5703125" style="154" customWidth="1"/>
    <col min="3344" max="3344" width="16.28515625" style="154" customWidth="1"/>
    <col min="3345" max="3345" width="33.140625" style="154" customWidth="1"/>
    <col min="3346" max="3347" width="0" style="154" hidden="1" customWidth="1"/>
    <col min="3348" max="3348" width="11.42578125" style="154"/>
    <col min="3349" max="3350" width="14.85546875" style="154" bestFit="1" customWidth="1"/>
    <col min="3351" max="3584" width="11.42578125" style="154"/>
    <col min="3585" max="3585" width="4.85546875" style="154" customWidth="1"/>
    <col min="3586" max="3586" width="38.42578125" style="154" customWidth="1"/>
    <col min="3587" max="3587" width="23" style="154" customWidth="1"/>
    <col min="3588" max="3588" width="15.28515625" style="154" customWidth="1"/>
    <col min="3589" max="3589" width="18.28515625" style="154" bestFit="1" customWidth="1"/>
    <col min="3590" max="3590" width="17.7109375" style="154" bestFit="1" customWidth="1"/>
    <col min="3591" max="3591" width="19.85546875" style="154" bestFit="1" customWidth="1"/>
    <col min="3592" max="3592" width="17.7109375" style="154" bestFit="1" customWidth="1"/>
    <col min="3593" max="3593" width="12.140625" style="154" bestFit="1" customWidth="1"/>
    <col min="3594" max="3594" width="14" style="154" bestFit="1" customWidth="1"/>
    <col min="3595" max="3595" width="14.28515625" style="154" bestFit="1" customWidth="1"/>
    <col min="3596" max="3596" width="18" style="154" customWidth="1"/>
    <col min="3597" max="3597" width="11.140625" style="154" customWidth="1"/>
    <col min="3598" max="3598" width="10.42578125" style="154" customWidth="1"/>
    <col min="3599" max="3599" width="14.5703125" style="154" customWidth="1"/>
    <col min="3600" max="3600" width="16.28515625" style="154" customWidth="1"/>
    <col min="3601" max="3601" width="33.140625" style="154" customWidth="1"/>
    <col min="3602" max="3603" width="0" style="154" hidden="1" customWidth="1"/>
    <col min="3604" max="3604" width="11.42578125" style="154"/>
    <col min="3605" max="3606" width="14.85546875" style="154" bestFit="1" customWidth="1"/>
    <col min="3607" max="3840" width="11.42578125" style="154"/>
    <col min="3841" max="3841" width="4.85546875" style="154" customWidth="1"/>
    <col min="3842" max="3842" width="38.42578125" style="154" customWidth="1"/>
    <col min="3843" max="3843" width="23" style="154" customWidth="1"/>
    <col min="3844" max="3844" width="15.28515625" style="154" customWidth="1"/>
    <col min="3845" max="3845" width="18.28515625" style="154" bestFit="1" customWidth="1"/>
    <col min="3846" max="3846" width="17.7109375" style="154" bestFit="1" customWidth="1"/>
    <col min="3847" max="3847" width="19.85546875" style="154" bestFit="1" customWidth="1"/>
    <col min="3848" max="3848" width="17.7109375" style="154" bestFit="1" customWidth="1"/>
    <col min="3849" max="3849" width="12.140625" style="154" bestFit="1" customWidth="1"/>
    <col min="3850" max="3850" width="14" style="154" bestFit="1" customWidth="1"/>
    <col min="3851" max="3851" width="14.28515625" style="154" bestFit="1" customWidth="1"/>
    <col min="3852" max="3852" width="18" style="154" customWidth="1"/>
    <col min="3853" max="3853" width="11.140625" style="154" customWidth="1"/>
    <col min="3854" max="3854" width="10.42578125" style="154" customWidth="1"/>
    <col min="3855" max="3855" width="14.5703125" style="154" customWidth="1"/>
    <col min="3856" max="3856" width="16.28515625" style="154" customWidth="1"/>
    <col min="3857" max="3857" width="33.140625" style="154" customWidth="1"/>
    <col min="3858" max="3859" width="0" style="154" hidden="1" customWidth="1"/>
    <col min="3860" max="3860" width="11.42578125" style="154"/>
    <col min="3861" max="3862" width="14.85546875" style="154" bestFit="1" customWidth="1"/>
    <col min="3863" max="4096" width="11.42578125" style="154"/>
    <col min="4097" max="4097" width="4.85546875" style="154" customWidth="1"/>
    <col min="4098" max="4098" width="38.42578125" style="154" customWidth="1"/>
    <col min="4099" max="4099" width="23" style="154" customWidth="1"/>
    <col min="4100" max="4100" width="15.28515625" style="154" customWidth="1"/>
    <col min="4101" max="4101" width="18.28515625" style="154" bestFit="1" customWidth="1"/>
    <col min="4102" max="4102" width="17.7109375" style="154" bestFit="1" customWidth="1"/>
    <col min="4103" max="4103" width="19.85546875" style="154" bestFit="1" customWidth="1"/>
    <col min="4104" max="4104" width="17.7109375" style="154" bestFit="1" customWidth="1"/>
    <col min="4105" max="4105" width="12.140625" style="154" bestFit="1" customWidth="1"/>
    <col min="4106" max="4106" width="14" style="154" bestFit="1" customWidth="1"/>
    <col min="4107" max="4107" width="14.28515625" style="154" bestFit="1" customWidth="1"/>
    <col min="4108" max="4108" width="18" style="154" customWidth="1"/>
    <col min="4109" max="4109" width="11.140625" style="154" customWidth="1"/>
    <col min="4110" max="4110" width="10.42578125" style="154" customWidth="1"/>
    <col min="4111" max="4111" width="14.5703125" style="154" customWidth="1"/>
    <col min="4112" max="4112" width="16.28515625" style="154" customWidth="1"/>
    <col min="4113" max="4113" width="33.140625" style="154" customWidth="1"/>
    <col min="4114" max="4115" width="0" style="154" hidden="1" customWidth="1"/>
    <col min="4116" max="4116" width="11.42578125" style="154"/>
    <col min="4117" max="4118" width="14.85546875" style="154" bestFit="1" customWidth="1"/>
    <col min="4119" max="4352" width="11.42578125" style="154"/>
    <col min="4353" max="4353" width="4.85546875" style="154" customWidth="1"/>
    <col min="4354" max="4354" width="38.42578125" style="154" customWidth="1"/>
    <col min="4355" max="4355" width="23" style="154" customWidth="1"/>
    <col min="4356" max="4356" width="15.28515625" style="154" customWidth="1"/>
    <col min="4357" max="4357" width="18.28515625" style="154" bestFit="1" customWidth="1"/>
    <col min="4358" max="4358" width="17.7109375" style="154" bestFit="1" customWidth="1"/>
    <col min="4359" max="4359" width="19.85546875" style="154" bestFit="1" customWidth="1"/>
    <col min="4360" max="4360" width="17.7109375" style="154" bestFit="1" customWidth="1"/>
    <col min="4361" max="4361" width="12.140625" style="154" bestFit="1" customWidth="1"/>
    <col min="4362" max="4362" width="14" style="154" bestFit="1" customWidth="1"/>
    <col min="4363" max="4363" width="14.28515625" style="154" bestFit="1" customWidth="1"/>
    <col min="4364" max="4364" width="18" style="154" customWidth="1"/>
    <col min="4365" max="4365" width="11.140625" style="154" customWidth="1"/>
    <col min="4366" max="4366" width="10.42578125" style="154" customWidth="1"/>
    <col min="4367" max="4367" width="14.5703125" style="154" customWidth="1"/>
    <col min="4368" max="4368" width="16.28515625" style="154" customWidth="1"/>
    <col min="4369" max="4369" width="33.140625" style="154" customWidth="1"/>
    <col min="4370" max="4371" width="0" style="154" hidden="1" customWidth="1"/>
    <col min="4372" max="4372" width="11.42578125" style="154"/>
    <col min="4373" max="4374" width="14.85546875" style="154" bestFit="1" customWidth="1"/>
    <col min="4375" max="4608" width="11.42578125" style="154"/>
    <col min="4609" max="4609" width="4.85546875" style="154" customWidth="1"/>
    <col min="4610" max="4610" width="38.42578125" style="154" customWidth="1"/>
    <col min="4611" max="4611" width="23" style="154" customWidth="1"/>
    <col min="4612" max="4612" width="15.28515625" style="154" customWidth="1"/>
    <col min="4613" max="4613" width="18.28515625" style="154" bestFit="1" customWidth="1"/>
    <col min="4614" max="4614" width="17.7109375" style="154" bestFit="1" customWidth="1"/>
    <col min="4615" max="4615" width="19.85546875" style="154" bestFit="1" customWidth="1"/>
    <col min="4616" max="4616" width="17.7109375" style="154" bestFit="1" customWidth="1"/>
    <col min="4617" max="4617" width="12.140625" style="154" bestFit="1" customWidth="1"/>
    <col min="4618" max="4618" width="14" style="154" bestFit="1" customWidth="1"/>
    <col min="4619" max="4619" width="14.28515625" style="154" bestFit="1" customWidth="1"/>
    <col min="4620" max="4620" width="18" style="154" customWidth="1"/>
    <col min="4621" max="4621" width="11.140625" style="154" customWidth="1"/>
    <col min="4622" max="4622" width="10.42578125" style="154" customWidth="1"/>
    <col min="4623" max="4623" width="14.5703125" style="154" customWidth="1"/>
    <col min="4624" max="4624" width="16.28515625" style="154" customWidth="1"/>
    <col min="4625" max="4625" width="33.140625" style="154" customWidth="1"/>
    <col min="4626" max="4627" width="0" style="154" hidden="1" customWidth="1"/>
    <col min="4628" max="4628" width="11.42578125" style="154"/>
    <col min="4629" max="4630" width="14.85546875" style="154" bestFit="1" customWidth="1"/>
    <col min="4631" max="4864" width="11.42578125" style="154"/>
    <col min="4865" max="4865" width="4.85546875" style="154" customWidth="1"/>
    <col min="4866" max="4866" width="38.42578125" style="154" customWidth="1"/>
    <col min="4867" max="4867" width="23" style="154" customWidth="1"/>
    <col min="4868" max="4868" width="15.28515625" style="154" customWidth="1"/>
    <col min="4869" max="4869" width="18.28515625" style="154" bestFit="1" customWidth="1"/>
    <col min="4870" max="4870" width="17.7109375" style="154" bestFit="1" customWidth="1"/>
    <col min="4871" max="4871" width="19.85546875" style="154" bestFit="1" customWidth="1"/>
    <col min="4872" max="4872" width="17.7109375" style="154" bestFit="1" customWidth="1"/>
    <col min="4873" max="4873" width="12.140625" style="154" bestFit="1" customWidth="1"/>
    <col min="4874" max="4874" width="14" style="154" bestFit="1" customWidth="1"/>
    <col min="4875" max="4875" width="14.28515625" style="154" bestFit="1" customWidth="1"/>
    <col min="4876" max="4876" width="18" style="154" customWidth="1"/>
    <col min="4877" max="4877" width="11.140625" style="154" customWidth="1"/>
    <col min="4878" max="4878" width="10.42578125" style="154" customWidth="1"/>
    <col min="4879" max="4879" width="14.5703125" style="154" customWidth="1"/>
    <col min="4880" max="4880" width="16.28515625" style="154" customWidth="1"/>
    <col min="4881" max="4881" width="33.140625" style="154" customWidth="1"/>
    <col min="4882" max="4883" width="0" style="154" hidden="1" customWidth="1"/>
    <col min="4884" max="4884" width="11.42578125" style="154"/>
    <col min="4885" max="4886" width="14.85546875" style="154" bestFit="1" customWidth="1"/>
    <col min="4887" max="5120" width="11.42578125" style="154"/>
    <col min="5121" max="5121" width="4.85546875" style="154" customWidth="1"/>
    <col min="5122" max="5122" width="38.42578125" style="154" customWidth="1"/>
    <col min="5123" max="5123" width="23" style="154" customWidth="1"/>
    <col min="5124" max="5124" width="15.28515625" style="154" customWidth="1"/>
    <col min="5125" max="5125" width="18.28515625" style="154" bestFit="1" customWidth="1"/>
    <col min="5126" max="5126" width="17.7109375" style="154" bestFit="1" customWidth="1"/>
    <col min="5127" max="5127" width="19.85546875" style="154" bestFit="1" customWidth="1"/>
    <col min="5128" max="5128" width="17.7109375" style="154" bestFit="1" customWidth="1"/>
    <col min="5129" max="5129" width="12.140625" style="154" bestFit="1" customWidth="1"/>
    <col min="5130" max="5130" width="14" style="154" bestFit="1" customWidth="1"/>
    <col min="5131" max="5131" width="14.28515625" style="154" bestFit="1" customWidth="1"/>
    <col min="5132" max="5132" width="18" style="154" customWidth="1"/>
    <col min="5133" max="5133" width="11.140625" style="154" customWidth="1"/>
    <col min="5134" max="5134" width="10.42578125" style="154" customWidth="1"/>
    <col min="5135" max="5135" width="14.5703125" style="154" customWidth="1"/>
    <col min="5136" max="5136" width="16.28515625" style="154" customWidth="1"/>
    <col min="5137" max="5137" width="33.140625" style="154" customWidth="1"/>
    <col min="5138" max="5139" width="0" style="154" hidden="1" customWidth="1"/>
    <col min="5140" max="5140" width="11.42578125" style="154"/>
    <col min="5141" max="5142" width="14.85546875" style="154" bestFit="1" customWidth="1"/>
    <col min="5143" max="5376" width="11.42578125" style="154"/>
    <col min="5377" max="5377" width="4.85546875" style="154" customWidth="1"/>
    <col min="5378" max="5378" width="38.42578125" style="154" customWidth="1"/>
    <col min="5379" max="5379" width="23" style="154" customWidth="1"/>
    <col min="5380" max="5380" width="15.28515625" style="154" customWidth="1"/>
    <col min="5381" max="5381" width="18.28515625" style="154" bestFit="1" customWidth="1"/>
    <col min="5382" max="5382" width="17.7109375" style="154" bestFit="1" customWidth="1"/>
    <col min="5383" max="5383" width="19.85546875" style="154" bestFit="1" customWidth="1"/>
    <col min="5384" max="5384" width="17.7109375" style="154" bestFit="1" customWidth="1"/>
    <col min="5385" max="5385" width="12.140625" style="154" bestFit="1" customWidth="1"/>
    <col min="5386" max="5386" width="14" style="154" bestFit="1" customWidth="1"/>
    <col min="5387" max="5387" width="14.28515625" style="154" bestFit="1" customWidth="1"/>
    <col min="5388" max="5388" width="18" style="154" customWidth="1"/>
    <col min="5389" max="5389" width="11.140625" style="154" customWidth="1"/>
    <col min="5390" max="5390" width="10.42578125" style="154" customWidth="1"/>
    <col min="5391" max="5391" width="14.5703125" style="154" customWidth="1"/>
    <col min="5392" max="5392" width="16.28515625" style="154" customWidth="1"/>
    <col min="5393" max="5393" width="33.140625" style="154" customWidth="1"/>
    <col min="5394" max="5395" width="0" style="154" hidden="1" customWidth="1"/>
    <col min="5396" max="5396" width="11.42578125" style="154"/>
    <col min="5397" max="5398" width="14.85546875" style="154" bestFit="1" customWidth="1"/>
    <col min="5399" max="5632" width="11.42578125" style="154"/>
    <col min="5633" max="5633" width="4.85546875" style="154" customWidth="1"/>
    <col min="5634" max="5634" width="38.42578125" style="154" customWidth="1"/>
    <col min="5635" max="5635" width="23" style="154" customWidth="1"/>
    <col min="5636" max="5636" width="15.28515625" style="154" customWidth="1"/>
    <col min="5637" max="5637" width="18.28515625" style="154" bestFit="1" customWidth="1"/>
    <col min="5638" max="5638" width="17.7109375" style="154" bestFit="1" customWidth="1"/>
    <col min="5639" max="5639" width="19.85546875" style="154" bestFit="1" customWidth="1"/>
    <col min="5640" max="5640" width="17.7109375" style="154" bestFit="1" customWidth="1"/>
    <col min="5641" max="5641" width="12.140625" style="154" bestFit="1" customWidth="1"/>
    <col min="5642" max="5642" width="14" style="154" bestFit="1" customWidth="1"/>
    <col min="5643" max="5643" width="14.28515625" style="154" bestFit="1" customWidth="1"/>
    <col min="5644" max="5644" width="18" style="154" customWidth="1"/>
    <col min="5645" max="5645" width="11.140625" style="154" customWidth="1"/>
    <col min="5646" max="5646" width="10.42578125" style="154" customWidth="1"/>
    <col min="5647" max="5647" width="14.5703125" style="154" customWidth="1"/>
    <col min="5648" max="5648" width="16.28515625" style="154" customWidth="1"/>
    <col min="5649" max="5649" width="33.140625" style="154" customWidth="1"/>
    <col min="5650" max="5651" width="0" style="154" hidden="1" customWidth="1"/>
    <col min="5652" max="5652" width="11.42578125" style="154"/>
    <col min="5653" max="5654" width="14.85546875" style="154" bestFit="1" customWidth="1"/>
    <col min="5655" max="5888" width="11.42578125" style="154"/>
    <col min="5889" max="5889" width="4.85546875" style="154" customWidth="1"/>
    <col min="5890" max="5890" width="38.42578125" style="154" customWidth="1"/>
    <col min="5891" max="5891" width="23" style="154" customWidth="1"/>
    <col min="5892" max="5892" width="15.28515625" style="154" customWidth="1"/>
    <col min="5893" max="5893" width="18.28515625" style="154" bestFit="1" customWidth="1"/>
    <col min="5894" max="5894" width="17.7109375" style="154" bestFit="1" customWidth="1"/>
    <col min="5895" max="5895" width="19.85546875" style="154" bestFit="1" customWidth="1"/>
    <col min="5896" max="5896" width="17.7109375" style="154" bestFit="1" customWidth="1"/>
    <col min="5897" max="5897" width="12.140625" style="154" bestFit="1" customWidth="1"/>
    <col min="5898" max="5898" width="14" style="154" bestFit="1" customWidth="1"/>
    <col min="5899" max="5899" width="14.28515625" style="154" bestFit="1" customWidth="1"/>
    <col min="5900" max="5900" width="18" style="154" customWidth="1"/>
    <col min="5901" max="5901" width="11.140625" style="154" customWidth="1"/>
    <col min="5902" max="5902" width="10.42578125" style="154" customWidth="1"/>
    <col min="5903" max="5903" width="14.5703125" style="154" customWidth="1"/>
    <col min="5904" max="5904" width="16.28515625" style="154" customWidth="1"/>
    <col min="5905" max="5905" width="33.140625" style="154" customWidth="1"/>
    <col min="5906" max="5907" width="0" style="154" hidden="1" customWidth="1"/>
    <col min="5908" max="5908" width="11.42578125" style="154"/>
    <col min="5909" max="5910" width="14.85546875" style="154" bestFit="1" customWidth="1"/>
    <col min="5911" max="6144" width="11.42578125" style="154"/>
    <col min="6145" max="6145" width="4.85546875" style="154" customWidth="1"/>
    <col min="6146" max="6146" width="38.42578125" style="154" customWidth="1"/>
    <col min="6147" max="6147" width="23" style="154" customWidth="1"/>
    <col min="6148" max="6148" width="15.28515625" style="154" customWidth="1"/>
    <col min="6149" max="6149" width="18.28515625" style="154" bestFit="1" customWidth="1"/>
    <col min="6150" max="6150" width="17.7109375" style="154" bestFit="1" customWidth="1"/>
    <col min="6151" max="6151" width="19.85546875" style="154" bestFit="1" customWidth="1"/>
    <col min="6152" max="6152" width="17.7109375" style="154" bestFit="1" customWidth="1"/>
    <col min="6153" max="6153" width="12.140625" style="154" bestFit="1" customWidth="1"/>
    <col min="6154" max="6154" width="14" style="154" bestFit="1" customWidth="1"/>
    <col min="6155" max="6155" width="14.28515625" style="154" bestFit="1" customWidth="1"/>
    <col min="6156" max="6156" width="18" style="154" customWidth="1"/>
    <col min="6157" max="6157" width="11.140625" style="154" customWidth="1"/>
    <col min="6158" max="6158" width="10.42578125" style="154" customWidth="1"/>
    <col min="6159" max="6159" width="14.5703125" style="154" customWidth="1"/>
    <col min="6160" max="6160" width="16.28515625" style="154" customWidth="1"/>
    <col min="6161" max="6161" width="33.140625" style="154" customWidth="1"/>
    <col min="6162" max="6163" width="0" style="154" hidden="1" customWidth="1"/>
    <col min="6164" max="6164" width="11.42578125" style="154"/>
    <col min="6165" max="6166" width="14.85546875" style="154" bestFit="1" customWidth="1"/>
    <col min="6167" max="6400" width="11.42578125" style="154"/>
    <col min="6401" max="6401" width="4.85546875" style="154" customWidth="1"/>
    <col min="6402" max="6402" width="38.42578125" style="154" customWidth="1"/>
    <col min="6403" max="6403" width="23" style="154" customWidth="1"/>
    <col min="6404" max="6404" width="15.28515625" style="154" customWidth="1"/>
    <col min="6405" max="6405" width="18.28515625" style="154" bestFit="1" customWidth="1"/>
    <col min="6406" max="6406" width="17.7109375" style="154" bestFit="1" customWidth="1"/>
    <col min="6407" max="6407" width="19.85546875" style="154" bestFit="1" customWidth="1"/>
    <col min="6408" max="6408" width="17.7109375" style="154" bestFit="1" customWidth="1"/>
    <col min="6409" max="6409" width="12.140625" style="154" bestFit="1" customWidth="1"/>
    <col min="6410" max="6410" width="14" style="154" bestFit="1" customWidth="1"/>
    <col min="6411" max="6411" width="14.28515625" style="154" bestFit="1" customWidth="1"/>
    <col min="6412" max="6412" width="18" style="154" customWidth="1"/>
    <col min="6413" max="6413" width="11.140625" style="154" customWidth="1"/>
    <col min="6414" max="6414" width="10.42578125" style="154" customWidth="1"/>
    <col min="6415" max="6415" width="14.5703125" style="154" customWidth="1"/>
    <col min="6416" max="6416" width="16.28515625" style="154" customWidth="1"/>
    <col min="6417" max="6417" width="33.140625" style="154" customWidth="1"/>
    <col min="6418" max="6419" width="0" style="154" hidden="1" customWidth="1"/>
    <col min="6420" max="6420" width="11.42578125" style="154"/>
    <col min="6421" max="6422" width="14.85546875" style="154" bestFit="1" customWidth="1"/>
    <col min="6423" max="6656" width="11.42578125" style="154"/>
    <col min="6657" max="6657" width="4.85546875" style="154" customWidth="1"/>
    <col min="6658" max="6658" width="38.42578125" style="154" customWidth="1"/>
    <col min="6659" max="6659" width="23" style="154" customWidth="1"/>
    <col min="6660" max="6660" width="15.28515625" style="154" customWidth="1"/>
    <col min="6661" max="6661" width="18.28515625" style="154" bestFit="1" customWidth="1"/>
    <col min="6662" max="6662" width="17.7109375" style="154" bestFit="1" customWidth="1"/>
    <col min="6663" max="6663" width="19.85546875" style="154" bestFit="1" customWidth="1"/>
    <col min="6664" max="6664" width="17.7109375" style="154" bestFit="1" customWidth="1"/>
    <col min="6665" max="6665" width="12.140625" style="154" bestFit="1" customWidth="1"/>
    <col min="6666" max="6666" width="14" style="154" bestFit="1" customWidth="1"/>
    <col min="6667" max="6667" width="14.28515625" style="154" bestFit="1" customWidth="1"/>
    <col min="6668" max="6668" width="18" style="154" customWidth="1"/>
    <col min="6669" max="6669" width="11.140625" style="154" customWidth="1"/>
    <col min="6670" max="6670" width="10.42578125" style="154" customWidth="1"/>
    <col min="6671" max="6671" width="14.5703125" style="154" customWidth="1"/>
    <col min="6672" max="6672" width="16.28515625" style="154" customWidth="1"/>
    <col min="6673" max="6673" width="33.140625" style="154" customWidth="1"/>
    <col min="6674" max="6675" width="0" style="154" hidden="1" customWidth="1"/>
    <col min="6676" max="6676" width="11.42578125" style="154"/>
    <col min="6677" max="6678" width="14.85546875" style="154" bestFit="1" customWidth="1"/>
    <col min="6679" max="6912" width="11.42578125" style="154"/>
    <col min="6913" max="6913" width="4.85546875" style="154" customWidth="1"/>
    <col min="6914" max="6914" width="38.42578125" style="154" customWidth="1"/>
    <col min="6915" max="6915" width="23" style="154" customWidth="1"/>
    <col min="6916" max="6916" width="15.28515625" style="154" customWidth="1"/>
    <col min="6917" max="6917" width="18.28515625" style="154" bestFit="1" customWidth="1"/>
    <col min="6918" max="6918" width="17.7109375" style="154" bestFit="1" customWidth="1"/>
    <col min="6919" max="6919" width="19.85546875" style="154" bestFit="1" customWidth="1"/>
    <col min="6920" max="6920" width="17.7109375" style="154" bestFit="1" customWidth="1"/>
    <col min="6921" max="6921" width="12.140625" style="154" bestFit="1" customWidth="1"/>
    <col min="6922" max="6922" width="14" style="154" bestFit="1" customWidth="1"/>
    <col min="6923" max="6923" width="14.28515625" style="154" bestFit="1" customWidth="1"/>
    <col min="6924" max="6924" width="18" style="154" customWidth="1"/>
    <col min="6925" max="6925" width="11.140625" style="154" customWidth="1"/>
    <col min="6926" max="6926" width="10.42578125" style="154" customWidth="1"/>
    <col min="6927" max="6927" width="14.5703125" style="154" customWidth="1"/>
    <col min="6928" max="6928" width="16.28515625" style="154" customWidth="1"/>
    <col min="6929" max="6929" width="33.140625" style="154" customWidth="1"/>
    <col min="6930" max="6931" width="0" style="154" hidden="1" customWidth="1"/>
    <col min="6932" max="6932" width="11.42578125" style="154"/>
    <col min="6933" max="6934" width="14.85546875" style="154" bestFit="1" customWidth="1"/>
    <col min="6935" max="7168" width="11.42578125" style="154"/>
    <col min="7169" max="7169" width="4.85546875" style="154" customWidth="1"/>
    <col min="7170" max="7170" width="38.42578125" style="154" customWidth="1"/>
    <col min="7171" max="7171" width="23" style="154" customWidth="1"/>
    <col min="7172" max="7172" width="15.28515625" style="154" customWidth="1"/>
    <col min="7173" max="7173" width="18.28515625" style="154" bestFit="1" customWidth="1"/>
    <col min="7174" max="7174" width="17.7109375" style="154" bestFit="1" customWidth="1"/>
    <col min="7175" max="7175" width="19.85546875" style="154" bestFit="1" customWidth="1"/>
    <col min="7176" max="7176" width="17.7109375" style="154" bestFit="1" customWidth="1"/>
    <col min="7177" max="7177" width="12.140625" style="154" bestFit="1" customWidth="1"/>
    <col min="7178" max="7178" width="14" style="154" bestFit="1" customWidth="1"/>
    <col min="7179" max="7179" width="14.28515625" style="154" bestFit="1" customWidth="1"/>
    <col min="7180" max="7180" width="18" style="154" customWidth="1"/>
    <col min="7181" max="7181" width="11.140625" style="154" customWidth="1"/>
    <col min="7182" max="7182" width="10.42578125" style="154" customWidth="1"/>
    <col min="7183" max="7183" width="14.5703125" style="154" customWidth="1"/>
    <col min="7184" max="7184" width="16.28515625" style="154" customWidth="1"/>
    <col min="7185" max="7185" width="33.140625" style="154" customWidth="1"/>
    <col min="7186" max="7187" width="0" style="154" hidden="1" customWidth="1"/>
    <col min="7188" max="7188" width="11.42578125" style="154"/>
    <col min="7189" max="7190" width="14.85546875" style="154" bestFit="1" customWidth="1"/>
    <col min="7191" max="7424" width="11.42578125" style="154"/>
    <col min="7425" max="7425" width="4.85546875" style="154" customWidth="1"/>
    <col min="7426" max="7426" width="38.42578125" style="154" customWidth="1"/>
    <col min="7427" max="7427" width="23" style="154" customWidth="1"/>
    <col min="7428" max="7428" width="15.28515625" style="154" customWidth="1"/>
    <col min="7429" max="7429" width="18.28515625" style="154" bestFit="1" customWidth="1"/>
    <col min="7430" max="7430" width="17.7109375" style="154" bestFit="1" customWidth="1"/>
    <col min="7431" max="7431" width="19.85546875" style="154" bestFit="1" customWidth="1"/>
    <col min="7432" max="7432" width="17.7109375" style="154" bestFit="1" customWidth="1"/>
    <col min="7433" max="7433" width="12.140625" style="154" bestFit="1" customWidth="1"/>
    <col min="7434" max="7434" width="14" style="154" bestFit="1" customWidth="1"/>
    <col min="7435" max="7435" width="14.28515625" style="154" bestFit="1" customWidth="1"/>
    <col min="7436" max="7436" width="18" style="154" customWidth="1"/>
    <col min="7437" max="7437" width="11.140625" style="154" customWidth="1"/>
    <col min="7438" max="7438" width="10.42578125" style="154" customWidth="1"/>
    <col min="7439" max="7439" width="14.5703125" style="154" customWidth="1"/>
    <col min="7440" max="7440" width="16.28515625" style="154" customWidth="1"/>
    <col min="7441" max="7441" width="33.140625" style="154" customWidth="1"/>
    <col min="7442" max="7443" width="0" style="154" hidden="1" customWidth="1"/>
    <col min="7444" max="7444" width="11.42578125" style="154"/>
    <col min="7445" max="7446" width="14.85546875" style="154" bestFit="1" customWidth="1"/>
    <col min="7447" max="7680" width="11.42578125" style="154"/>
    <col min="7681" max="7681" width="4.85546875" style="154" customWidth="1"/>
    <col min="7682" max="7682" width="38.42578125" style="154" customWidth="1"/>
    <col min="7683" max="7683" width="23" style="154" customWidth="1"/>
    <col min="7684" max="7684" width="15.28515625" style="154" customWidth="1"/>
    <col min="7685" max="7685" width="18.28515625" style="154" bestFit="1" customWidth="1"/>
    <col min="7686" max="7686" width="17.7109375" style="154" bestFit="1" customWidth="1"/>
    <col min="7687" max="7687" width="19.85546875" style="154" bestFit="1" customWidth="1"/>
    <col min="7688" max="7688" width="17.7109375" style="154" bestFit="1" customWidth="1"/>
    <col min="7689" max="7689" width="12.140625" style="154" bestFit="1" customWidth="1"/>
    <col min="7690" max="7690" width="14" style="154" bestFit="1" customWidth="1"/>
    <col min="7691" max="7691" width="14.28515625" style="154" bestFit="1" customWidth="1"/>
    <col min="7692" max="7692" width="18" style="154" customWidth="1"/>
    <col min="7693" max="7693" width="11.140625" style="154" customWidth="1"/>
    <col min="7694" max="7694" width="10.42578125" style="154" customWidth="1"/>
    <col min="7695" max="7695" width="14.5703125" style="154" customWidth="1"/>
    <col min="7696" max="7696" width="16.28515625" style="154" customWidth="1"/>
    <col min="7697" max="7697" width="33.140625" style="154" customWidth="1"/>
    <col min="7698" max="7699" width="0" style="154" hidden="1" customWidth="1"/>
    <col min="7700" max="7700" width="11.42578125" style="154"/>
    <col min="7701" max="7702" width="14.85546875" style="154" bestFit="1" customWidth="1"/>
    <col min="7703" max="7936" width="11.42578125" style="154"/>
    <col min="7937" max="7937" width="4.85546875" style="154" customWidth="1"/>
    <col min="7938" max="7938" width="38.42578125" style="154" customWidth="1"/>
    <col min="7939" max="7939" width="23" style="154" customWidth="1"/>
    <col min="7940" max="7940" width="15.28515625" style="154" customWidth="1"/>
    <col min="7941" max="7941" width="18.28515625" style="154" bestFit="1" customWidth="1"/>
    <col min="7942" max="7942" width="17.7109375" style="154" bestFit="1" customWidth="1"/>
    <col min="7943" max="7943" width="19.85546875" style="154" bestFit="1" customWidth="1"/>
    <col min="7944" max="7944" width="17.7109375" style="154" bestFit="1" customWidth="1"/>
    <col min="7945" max="7945" width="12.140625" style="154" bestFit="1" customWidth="1"/>
    <col min="7946" max="7946" width="14" style="154" bestFit="1" customWidth="1"/>
    <col min="7947" max="7947" width="14.28515625" style="154" bestFit="1" customWidth="1"/>
    <col min="7948" max="7948" width="18" style="154" customWidth="1"/>
    <col min="7949" max="7949" width="11.140625" style="154" customWidth="1"/>
    <col min="7950" max="7950" width="10.42578125" style="154" customWidth="1"/>
    <col min="7951" max="7951" width="14.5703125" style="154" customWidth="1"/>
    <col min="7952" max="7952" width="16.28515625" style="154" customWidth="1"/>
    <col min="7953" max="7953" width="33.140625" style="154" customWidth="1"/>
    <col min="7954" max="7955" width="0" style="154" hidden="1" customWidth="1"/>
    <col min="7956" max="7956" width="11.42578125" style="154"/>
    <col min="7957" max="7958" width="14.85546875" style="154" bestFit="1" customWidth="1"/>
    <col min="7959" max="8192" width="11.42578125" style="154"/>
    <col min="8193" max="8193" width="4.85546875" style="154" customWidth="1"/>
    <col min="8194" max="8194" width="38.42578125" style="154" customWidth="1"/>
    <col min="8195" max="8195" width="23" style="154" customWidth="1"/>
    <col min="8196" max="8196" width="15.28515625" style="154" customWidth="1"/>
    <col min="8197" max="8197" width="18.28515625" style="154" bestFit="1" customWidth="1"/>
    <col min="8198" max="8198" width="17.7109375" style="154" bestFit="1" customWidth="1"/>
    <col min="8199" max="8199" width="19.85546875" style="154" bestFit="1" customWidth="1"/>
    <col min="8200" max="8200" width="17.7109375" style="154" bestFit="1" customWidth="1"/>
    <col min="8201" max="8201" width="12.140625" style="154" bestFit="1" customWidth="1"/>
    <col min="8202" max="8202" width="14" style="154" bestFit="1" customWidth="1"/>
    <col min="8203" max="8203" width="14.28515625" style="154" bestFit="1" customWidth="1"/>
    <col min="8204" max="8204" width="18" style="154" customWidth="1"/>
    <col min="8205" max="8205" width="11.140625" style="154" customWidth="1"/>
    <col min="8206" max="8206" width="10.42578125" style="154" customWidth="1"/>
    <col min="8207" max="8207" width="14.5703125" style="154" customWidth="1"/>
    <col min="8208" max="8208" width="16.28515625" style="154" customWidth="1"/>
    <col min="8209" max="8209" width="33.140625" style="154" customWidth="1"/>
    <col min="8210" max="8211" width="0" style="154" hidden="1" customWidth="1"/>
    <col min="8212" max="8212" width="11.42578125" style="154"/>
    <col min="8213" max="8214" width="14.85546875" style="154" bestFit="1" customWidth="1"/>
    <col min="8215" max="8448" width="11.42578125" style="154"/>
    <col min="8449" max="8449" width="4.85546875" style="154" customWidth="1"/>
    <col min="8450" max="8450" width="38.42578125" style="154" customWidth="1"/>
    <col min="8451" max="8451" width="23" style="154" customWidth="1"/>
    <col min="8452" max="8452" width="15.28515625" style="154" customWidth="1"/>
    <col min="8453" max="8453" width="18.28515625" style="154" bestFit="1" customWidth="1"/>
    <col min="8454" max="8454" width="17.7109375" style="154" bestFit="1" customWidth="1"/>
    <col min="8455" max="8455" width="19.85546875" style="154" bestFit="1" customWidth="1"/>
    <col min="8456" max="8456" width="17.7109375" style="154" bestFit="1" customWidth="1"/>
    <col min="8457" max="8457" width="12.140625" style="154" bestFit="1" customWidth="1"/>
    <col min="8458" max="8458" width="14" style="154" bestFit="1" customWidth="1"/>
    <col min="8459" max="8459" width="14.28515625" style="154" bestFit="1" customWidth="1"/>
    <col min="8460" max="8460" width="18" style="154" customWidth="1"/>
    <col min="8461" max="8461" width="11.140625" style="154" customWidth="1"/>
    <col min="8462" max="8462" width="10.42578125" style="154" customWidth="1"/>
    <col min="8463" max="8463" width="14.5703125" style="154" customWidth="1"/>
    <col min="8464" max="8464" width="16.28515625" style="154" customWidth="1"/>
    <col min="8465" max="8465" width="33.140625" style="154" customWidth="1"/>
    <col min="8466" max="8467" width="0" style="154" hidden="1" customWidth="1"/>
    <col min="8468" max="8468" width="11.42578125" style="154"/>
    <col min="8469" max="8470" width="14.85546875" style="154" bestFit="1" customWidth="1"/>
    <col min="8471" max="8704" width="11.42578125" style="154"/>
    <col min="8705" max="8705" width="4.85546875" style="154" customWidth="1"/>
    <col min="8706" max="8706" width="38.42578125" style="154" customWidth="1"/>
    <col min="8707" max="8707" width="23" style="154" customWidth="1"/>
    <col min="8708" max="8708" width="15.28515625" style="154" customWidth="1"/>
    <col min="8709" max="8709" width="18.28515625" style="154" bestFit="1" customWidth="1"/>
    <col min="8710" max="8710" width="17.7109375" style="154" bestFit="1" customWidth="1"/>
    <col min="8711" max="8711" width="19.85546875" style="154" bestFit="1" customWidth="1"/>
    <col min="8712" max="8712" width="17.7109375" style="154" bestFit="1" customWidth="1"/>
    <col min="8713" max="8713" width="12.140625" style="154" bestFit="1" customWidth="1"/>
    <col min="8714" max="8714" width="14" style="154" bestFit="1" customWidth="1"/>
    <col min="8715" max="8715" width="14.28515625" style="154" bestFit="1" customWidth="1"/>
    <col min="8716" max="8716" width="18" style="154" customWidth="1"/>
    <col min="8717" max="8717" width="11.140625" style="154" customWidth="1"/>
    <col min="8718" max="8718" width="10.42578125" style="154" customWidth="1"/>
    <col min="8719" max="8719" width="14.5703125" style="154" customWidth="1"/>
    <col min="8720" max="8720" width="16.28515625" style="154" customWidth="1"/>
    <col min="8721" max="8721" width="33.140625" style="154" customWidth="1"/>
    <col min="8722" max="8723" width="0" style="154" hidden="1" customWidth="1"/>
    <col min="8724" max="8724" width="11.42578125" style="154"/>
    <col min="8725" max="8726" width="14.85546875" style="154" bestFit="1" customWidth="1"/>
    <col min="8727" max="8960" width="11.42578125" style="154"/>
    <col min="8961" max="8961" width="4.85546875" style="154" customWidth="1"/>
    <col min="8962" max="8962" width="38.42578125" style="154" customWidth="1"/>
    <col min="8963" max="8963" width="23" style="154" customWidth="1"/>
    <col min="8964" max="8964" width="15.28515625" style="154" customWidth="1"/>
    <col min="8965" max="8965" width="18.28515625" style="154" bestFit="1" customWidth="1"/>
    <col min="8966" max="8966" width="17.7109375" style="154" bestFit="1" customWidth="1"/>
    <col min="8967" max="8967" width="19.85546875" style="154" bestFit="1" customWidth="1"/>
    <col min="8968" max="8968" width="17.7109375" style="154" bestFit="1" customWidth="1"/>
    <col min="8969" max="8969" width="12.140625" style="154" bestFit="1" customWidth="1"/>
    <col min="8970" max="8970" width="14" style="154" bestFit="1" customWidth="1"/>
    <col min="8971" max="8971" width="14.28515625" style="154" bestFit="1" customWidth="1"/>
    <col min="8972" max="8972" width="18" style="154" customWidth="1"/>
    <col min="8973" max="8973" width="11.140625" style="154" customWidth="1"/>
    <col min="8974" max="8974" width="10.42578125" style="154" customWidth="1"/>
    <col min="8975" max="8975" width="14.5703125" style="154" customWidth="1"/>
    <col min="8976" max="8976" width="16.28515625" style="154" customWidth="1"/>
    <col min="8977" max="8977" width="33.140625" style="154" customWidth="1"/>
    <col min="8978" max="8979" width="0" style="154" hidden="1" customWidth="1"/>
    <col min="8980" max="8980" width="11.42578125" style="154"/>
    <col min="8981" max="8982" width="14.85546875" style="154" bestFit="1" customWidth="1"/>
    <col min="8983" max="9216" width="11.42578125" style="154"/>
    <col min="9217" max="9217" width="4.85546875" style="154" customWidth="1"/>
    <col min="9218" max="9218" width="38.42578125" style="154" customWidth="1"/>
    <col min="9219" max="9219" width="23" style="154" customWidth="1"/>
    <col min="9220" max="9220" width="15.28515625" style="154" customWidth="1"/>
    <col min="9221" max="9221" width="18.28515625" style="154" bestFit="1" customWidth="1"/>
    <col min="9222" max="9222" width="17.7109375" style="154" bestFit="1" customWidth="1"/>
    <col min="9223" max="9223" width="19.85546875" style="154" bestFit="1" customWidth="1"/>
    <col min="9224" max="9224" width="17.7109375" style="154" bestFit="1" customWidth="1"/>
    <col min="9225" max="9225" width="12.140625" style="154" bestFit="1" customWidth="1"/>
    <col min="9226" max="9226" width="14" style="154" bestFit="1" customWidth="1"/>
    <col min="9227" max="9227" width="14.28515625" style="154" bestFit="1" customWidth="1"/>
    <col min="9228" max="9228" width="18" style="154" customWidth="1"/>
    <col min="9229" max="9229" width="11.140625" style="154" customWidth="1"/>
    <col min="9230" max="9230" width="10.42578125" style="154" customWidth="1"/>
    <col min="9231" max="9231" width="14.5703125" style="154" customWidth="1"/>
    <col min="9232" max="9232" width="16.28515625" style="154" customWidth="1"/>
    <col min="9233" max="9233" width="33.140625" style="154" customWidth="1"/>
    <col min="9234" max="9235" width="0" style="154" hidden="1" customWidth="1"/>
    <col min="9236" max="9236" width="11.42578125" style="154"/>
    <col min="9237" max="9238" width="14.85546875" style="154" bestFit="1" customWidth="1"/>
    <col min="9239" max="9472" width="11.42578125" style="154"/>
    <col min="9473" max="9473" width="4.85546875" style="154" customWidth="1"/>
    <col min="9474" max="9474" width="38.42578125" style="154" customWidth="1"/>
    <col min="9475" max="9475" width="23" style="154" customWidth="1"/>
    <col min="9476" max="9476" width="15.28515625" style="154" customWidth="1"/>
    <col min="9477" max="9477" width="18.28515625" style="154" bestFit="1" customWidth="1"/>
    <col min="9478" max="9478" width="17.7109375" style="154" bestFit="1" customWidth="1"/>
    <col min="9479" max="9479" width="19.85546875" style="154" bestFit="1" customWidth="1"/>
    <col min="9480" max="9480" width="17.7109375" style="154" bestFit="1" customWidth="1"/>
    <col min="9481" max="9481" width="12.140625" style="154" bestFit="1" customWidth="1"/>
    <col min="9482" max="9482" width="14" style="154" bestFit="1" customWidth="1"/>
    <col min="9483" max="9483" width="14.28515625" style="154" bestFit="1" customWidth="1"/>
    <col min="9484" max="9484" width="18" style="154" customWidth="1"/>
    <col min="9485" max="9485" width="11.140625" style="154" customWidth="1"/>
    <col min="9486" max="9486" width="10.42578125" style="154" customWidth="1"/>
    <col min="9487" max="9487" width="14.5703125" style="154" customWidth="1"/>
    <col min="9488" max="9488" width="16.28515625" style="154" customWidth="1"/>
    <col min="9489" max="9489" width="33.140625" style="154" customWidth="1"/>
    <col min="9490" max="9491" width="0" style="154" hidden="1" customWidth="1"/>
    <col min="9492" max="9492" width="11.42578125" style="154"/>
    <col min="9493" max="9494" width="14.85546875" style="154" bestFit="1" customWidth="1"/>
    <col min="9495" max="9728" width="11.42578125" style="154"/>
    <col min="9729" max="9729" width="4.85546875" style="154" customWidth="1"/>
    <col min="9730" max="9730" width="38.42578125" style="154" customWidth="1"/>
    <col min="9731" max="9731" width="23" style="154" customWidth="1"/>
    <col min="9732" max="9732" width="15.28515625" style="154" customWidth="1"/>
    <col min="9733" max="9733" width="18.28515625" style="154" bestFit="1" customWidth="1"/>
    <col min="9734" max="9734" width="17.7109375" style="154" bestFit="1" customWidth="1"/>
    <col min="9735" max="9735" width="19.85546875" style="154" bestFit="1" customWidth="1"/>
    <col min="9736" max="9736" width="17.7109375" style="154" bestFit="1" customWidth="1"/>
    <col min="9737" max="9737" width="12.140625" style="154" bestFit="1" customWidth="1"/>
    <col min="9738" max="9738" width="14" style="154" bestFit="1" customWidth="1"/>
    <col min="9739" max="9739" width="14.28515625" style="154" bestFit="1" customWidth="1"/>
    <col min="9740" max="9740" width="18" style="154" customWidth="1"/>
    <col min="9741" max="9741" width="11.140625" style="154" customWidth="1"/>
    <col min="9742" max="9742" width="10.42578125" style="154" customWidth="1"/>
    <col min="9743" max="9743" width="14.5703125" style="154" customWidth="1"/>
    <col min="9744" max="9744" width="16.28515625" style="154" customWidth="1"/>
    <col min="9745" max="9745" width="33.140625" style="154" customWidth="1"/>
    <col min="9746" max="9747" width="0" style="154" hidden="1" customWidth="1"/>
    <col min="9748" max="9748" width="11.42578125" style="154"/>
    <col min="9749" max="9750" width="14.85546875" style="154" bestFit="1" customWidth="1"/>
    <col min="9751" max="9984" width="11.42578125" style="154"/>
    <col min="9985" max="9985" width="4.85546875" style="154" customWidth="1"/>
    <col min="9986" max="9986" width="38.42578125" style="154" customWidth="1"/>
    <col min="9987" max="9987" width="23" style="154" customWidth="1"/>
    <col min="9988" max="9988" width="15.28515625" style="154" customWidth="1"/>
    <col min="9989" max="9989" width="18.28515625" style="154" bestFit="1" customWidth="1"/>
    <col min="9990" max="9990" width="17.7109375" style="154" bestFit="1" customWidth="1"/>
    <col min="9991" max="9991" width="19.85546875" style="154" bestFit="1" customWidth="1"/>
    <col min="9992" max="9992" width="17.7109375" style="154" bestFit="1" customWidth="1"/>
    <col min="9993" max="9993" width="12.140625" style="154" bestFit="1" customWidth="1"/>
    <col min="9994" max="9994" width="14" style="154" bestFit="1" customWidth="1"/>
    <col min="9995" max="9995" width="14.28515625" style="154" bestFit="1" customWidth="1"/>
    <col min="9996" max="9996" width="18" style="154" customWidth="1"/>
    <col min="9997" max="9997" width="11.140625" style="154" customWidth="1"/>
    <col min="9998" max="9998" width="10.42578125" style="154" customWidth="1"/>
    <col min="9999" max="9999" width="14.5703125" style="154" customWidth="1"/>
    <col min="10000" max="10000" width="16.28515625" style="154" customWidth="1"/>
    <col min="10001" max="10001" width="33.140625" style="154" customWidth="1"/>
    <col min="10002" max="10003" width="0" style="154" hidden="1" customWidth="1"/>
    <col min="10004" max="10004" width="11.42578125" style="154"/>
    <col min="10005" max="10006" width="14.85546875" style="154" bestFit="1" customWidth="1"/>
    <col min="10007" max="10240" width="11.42578125" style="154"/>
    <col min="10241" max="10241" width="4.85546875" style="154" customWidth="1"/>
    <col min="10242" max="10242" width="38.42578125" style="154" customWidth="1"/>
    <col min="10243" max="10243" width="23" style="154" customWidth="1"/>
    <col min="10244" max="10244" width="15.28515625" style="154" customWidth="1"/>
    <col min="10245" max="10245" width="18.28515625" style="154" bestFit="1" customWidth="1"/>
    <col min="10246" max="10246" width="17.7109375" style="154" bestFit="1" customWidth="1"/>
    <col min="10247" max="10247" width="19.85546875" style="154" bestFit="1" customWidth="1"/>
    <col min="10248" max="10248" width="17.7109375" style="154" bestFit="1" customWidth="1"/>
    <col min="10249" max="10249" width="12.140625" style="154" bestFit="1" customWidth="1"/>
    <col min="10250" max="10250" width="14" style="154" bestFit="1" customWidth="1"/>
    <col min="10251" max="10251" width="14.28515625" style="154" bestFit="1" customWidth="1"/>
    <col min="10252" max="10252" width="18" style="154" customWidth="1"/>
    <col min="10253" max="10253" width="11.140625" style="154" customWidth="1"/>
    <col min="10254" max="10254" width="10.42578125" style="154" customWidth="1"/>
    <col min="10255" max="10255" width="14.5703125" style="154" customWidth="1"/>
    <col min="10256" max="10256" width="16.28515625" style="154" customWidth="1"/>
    <col min="10257" max="10257" width="33.140625" style="154" customWidth="1"/>
    <col min="10258" max="10259" width="0" style="154" hidden="1" customWidth="1"/>
    <col min="10260" max="10260" width="11.42578125" style="154"/>
    <col min="10261" max="10262" width="14.85546875" style="154" bestFit="1" customWidth="1"/>
    <col min="10263" max="10496" width="11.42578125" style="154"/>
    <col min="10497" max="10497" width="4.85546875" style="154" customWidth="1"/>
    <col min="10498" max="10498" width="38.42578125" style="154" customWidth="1"/>
    <col min="10499" max="10499" width="23" style="154" customWidth="1"/>
    <col min="10500" max="10500" width="15.28515625" style="154" customWidth="1"/>
    <col min="10501" max="10501" width="18.28515625" style="154" bestFit="1" customWidth="1"/>
    <col min="10502" max="10502" width="17.7109375" style="154" bestFit="1" customWidth="1"/>
    <col min="10503" max="10503" width="19.85546875" style="154" bestFit="1" customWidth="1"/>
    <col min="10504" max="10504" width="17.7109375" style="154" bestFit="1" customWidth="1"/>
    <col min="10505" max="10505" width="12.140625" style="154" bestFit="1" customWidth="1"/>
    <col min="10506" max="10506" width="14" style="154" bestFit="1" customWidth="1"/>
    <col min="10507" max="10507" width="14.28515625" style="154" bestFit="1" customWidth="1"/>
    <col min="10508" max="10508" width="18" style="154" customWidth="1"/>
    <col min="10509" max="10509" width="11.140625" style="154" customWidth="1"/>
    <col min="10510" max="10510" width="10.42578125" style="154" customWidth="1"/>
    <col min="10511" max="10511" width="14.5703125" style="154" customWidth="1"/>
    <col min="10512" max="10512" width="16.28515625" style="154" customWidth="1"/>
    <col min="10513" max="10513" width="33.140625" style="154" customWidth="1"/>
    <col min="10514" max="10515" width="0" style="154" hidden="1" customWidth="1"/>
    <col min="10516" max="10516" width="11.42578125" style="154"/>
    <col min="10517" max="10518" width="14.85546875" style="154" bestFit="1" customWidth="1"/>
    <col min="10519" max="10752" width="11.42578125" style="154"/>
    <col min="10753" max="10753" width="4.85546875" style="154" customWidth="1"/>
    <col min="10754" max="10754" width="38.42578125" style="154" customWidth="1"/>
    <col min="10755" max="10755" width="23" style="154" customWidth="1"/>
    <col min="10756" max="10756" width="15.28515625" style="154" customWidth="1"/>
    <col min="10757" max="10757" width="18.28515625" style="154" bestFit="1" customWidth="1"/>
    <col min="10758" max="10758" width="17.7109375" style="154" bestFit="1" customWidth="1"/>
    <col min="10759" max="10759" width="19.85546875" style="154" bestFit="1" customWidth="1"/>
    <col min="10760" max="10760" width="17.7109375" style="154" bestFit="1" customWidth="1"/>
    <col min="10761" max="10761" width="12.140625" style="154" bestFit="1" customWidth="1"/>
    <col min="10762" max="10762" width="14" style="154" bestFit="1" customWidth="1"/>
    <col min="10763" max="10763" width="14.28515625" style="154" bestFit="1" customWidth="1"/>
    <col min="10764" max="10764" width="18" style="154" customWidth="1"/>
    <col min="10765" max="10765" width="11.140625" style="154" customWidth="1"/>
    <col min="10766" max="10766" width="10.42578125" style="154" customWidth="1"/>
    <col min="10767" max="10767" width="14.5703125" style="154" customWidth="1"/>
    <col min="10768" max="10768" width="16.28515625" style="154" customWidth="1"/>
    <col min="10769" max="10769" width="33.140625" style="154" customWidth="1"/>
    <col min="10770" max="10771" width="0" style="154" hidden="1" customWidth="1"/>
    <col min="10772" max="10772" width="11.42578125" style="154"/>
    <col min="10773" max="10774" width="14.85546875" style="154" bestFit="1" customWidth="1"/>
    <col min="10775" max="11008" width="11.42578125" style="154"/>
    <col min="11009" max="11009" width="4.85546875" style="154" customWidth="1"/>
    <col min="11010" max="11010" width="38.42578125" style="154" customWidth="1"/>
    <col min="11011" max="11011" width="23" style="154" customWidth="1"/>
    <col min="11012" max="11012" width="15.28515625" style="154" customWidth="1"/>
    <col min="11013" max="11013" width="18.28515625" style="154" bestFit="1" customWidth="1"/>
    <col min="11014" max="11014" width="17.7109375" style="154" bestFit="1" customWidth="1"/>
    <col min="11015" max="11015" width="19.85546875" style="154" bestFit="1" customWidth="1"/>
    <col min="11016" max="11016" width="17.7109375" style="154" bestFit="1" customWidth="1"/>
    <col min="11017" max="11017" width="12.140625" style="154" bestFit="1" customWidth="1"/>
    <col min="11018" max="11018" width="14" style="154" bestFit="1" customWidth="1"/>
    <col min="11019" max="11019" width="14.28515625" style="154" bestFit="1" customWidth="1"/>
    <col min="11020" max="11020" width="18" style="154" customWidth="1"/>
    <col min="11021" max="11021" width="11.140625" style="154" customWidth="1"/>
    <col min="11022" max="11022" width="10.42578125" style="154" customWidth="1"/>
    <col min="11023" max="11023" width="14.5703125" style="154" customWidth="1"/>
    <col min="11024" max="11024" width="16.28515625" style="154" customWidth="1"/>
    <col min="11025" max="11025" width="33.140625" style="154" customWidth="1"/>
    <col min="11026" max="11027" width="0" style="154" hidden="1" customWidth="1"/>
    <col min="11028" max="11028" width="11.42578125" style="154"/>
    <col min="11029" max="11030" width="14.85546875" style="154" bestFit="1" customWidth="1"/>
    <col min="11031" max="11264" width="11.42578125" style="154"/>
    <col min="11265" max="11265" width="4.85546875" style="154" customWidth="1"/>
    <col min="11266" max="11266" width="38.42578125" style="154" customWidth="1"/>
    <col min="11267" max="11267" width="23" style="154" customWidth="1"/>
    <col min="11268" max="11268" width="15.28515625" style="154" customWidth="1"/>
    <col min="11269" max="11269" width="18.28515625" style="154" bestFit="1" customWidth="1"/>
    <col min="11270" max="11270" width="17.7109375" style="154" bestFit="1" customWidth="1"/>
    <col min="11271" max="11271" width="19.85546875" style="154" bestFit="1" customWidth="1"/>
    <col min="11272" max="11272" width="17.7109375" style="154" bestFit="1" customWidth="1"/>
    <col min="11273" max="11273" width="12.140625" style="154" bestFit="1" customWidth="1"/>
    <col min="11274" max="11274" width="14" style="154" bestFit="1" customWidth="1"/>
    <col min="11275" max="11275" width="14.28515625" style="154" bestFit="1" customWidth="1"/>
    <col min="11276" max="11276" width="18" style="154" customWidth="1"/>
    <col min="11277" max="11277" width="11.140625" style="154" customWidth="1"/>
    <col min="11278" max="11278" width="10.42578125" style="154" customWidth="1"/>
    <col min="11279" max="11279" width="14.5703125" style="154" customWidth="1"/>
    <col min="11280" max="11280" width="16.28515625" style="154" customWidth="1"/>
    <col min="11281" max="11281" width="33.140625" style="154" customWidth="1"/>
    <col min="11282" max="11283" width="0" style="154" hidden="1" customWidth="1"/>
    <col min="11284" max="11284" width="11.42578125" style="154"/>
    <col min="11285" max="11286" width="14.85546875" style="154" bestFit="1" customWidth="1"/>
    <col min="11287" max="11520" width="11.42578125" style="154"/>
    <col min="11521" max="11521" width="4.85546875" style="154" customWidth="1"/>
    <col min="11522" max="11522" width="38.42578125" style="154" customWidth="1"/>
    <col min="11523" max="11523" width="23" style="154" customWidth="1"/>
    <col min="11524" max="11524" width="15.28515625" style="154" customWidth="1"/>
    <col min="11525" max="11525" width="18.28515625" style="154" bestFit="1" customWidth="1"/>
    <col min="11526" max="11526" width="17.7109375" style="154" bestFit="1" customWidth="1"/>
    <col min="11527" max="11527" width="19.85546875" style="154" bestFit="1" customWidth="1"/>
    <col min="11528" max="11528" width="17.7109375" style="154" bestFit="1" customWidth="1"/>
    <col min="11529" max="11529" width="12.140625" style="154" bestFit="1" customWidth="1"/>
    <col min="11530" max="11530" width="14" style="154" bestFit="1" customWidth="1"/>
    <col min="11531" max="11531" width="14.28515625" style="154" bestFit="1" customWidth="1"/>
    <col min="11532" max="11532" width="18" style="154" customWidth="1"/>
    <col min="11533" max="11533" width="11.140625" style="154" customWidth="1"/>
    <col min="11534" max="11534" width="10.42578125" style="154" customWidth="1"/>
    <col min="11535" max="11535" width="14.5703125" style="154" customWidth="1"/>
    <col min="11536" max="11536" width="16.28515625" style="154" customWidth="1"/>
    <col min="11537" max="11537" width="33.140625" style="154" customWidth="1"/>
    <col min="11538" max="11539" width="0" style="154" hidden="1" customWidth="1"/>
    <col min="11540" max="11540" width="11.42578125" style="154"/>
    <col min="11541" max="11542" width="14.85546875" style="154" bestFit="1" customWidth="1"/>
    <col min="11543" max="11776" width="11.42578125" style="154"/>
    <col min="11777" max="11777" width="4.85546875" style="154" customWidth="1"/>
    <col min="11778" max="11778" width="38.42578125" style="154" customWidth="1"/>
    <col min="11779" max="11779" width="23" style="154" customWidth="1"/>
    <col min="11780" max="11780" width="15.28515625" style="154" customWidth="1"/>
    <col min="11781" max="11781" width="18.28515625" style="154" bestFit="1" customWidth="1"/>
    <col min="11782" max="11782" width="17.7109375" style="154" bestFit="1" customWidth="1"/>
    <col min="11783" max="11783" width="19.85546875" style="154" bestFit="1" customWidth="1"/>
    <col min="11784" max="11784" width="17.7109375" style="154" bestFit="1" customWidth="1"/>
    <col min="11785" max="11785" width="12.140625" style="154" bestFit="1" customWidth="1"/>
    <col min="11786" max="11786" width="14" style="154" bestFit="1" customWidth="1"/>
    <col min="11787" max="11787" width="14.28515625" style="154" bestFit="1" customWidth="1"/>
    <col min="11788" max="11788" width="18" style="154" customWidth="1"/>
    <col min="11789" max="11789" width="11.140625" style="154" customWidth="1"/>
    <col min="11790" max="11790" width="10.42578125" style="154" customWidth="1"/>
    <col min="11791" max="11791" width="14.5703125" style="154" customWidth="1"/>
    <col min="11792" max="11792" width="16.28515625" style="154" customWidth="1"/>
    <col min="11793" max="11793" width="33.140625" style="154" customWidth="1"/>
    <col min="11794" max="11795" width="0" style="154" hidden="1" customWidth="1"/>
    <col min="11796" max="11796" width="11.42578125" style="154"/>
    <col min="11797" max="11798" width="14.85546875" style="154" bestFit="1" customWidth="1"/>
    <col min="11799" max="12032" width="11.42578125" style="154"/>
    <col min="12033" max="12033" width="4.85546875" style="154" customWidth="1"/>
    <col min="12034" max="12034" width="38.42578125" style="154" customWidth="1"/>
    <col min="12035" max="12035" width="23" style="154" customWidth="1"/>
    <col min="12036" max="12036" width="15.28515625" style="154" customWidth="1"/>
    <col min="12037" max="12037" width="18.28515625" style="154" bestFit="1" customWidth="1"/>
    <col min="12038" max="12038" width="17.7109375" style="154" bestFit="1" customWidth="1"/>
    <col min="12039" max="12039" width="19.85546875" style="154" bestFit="1" customWidth="1"/>
    <col min="12040" max="12040" width="17.7109375" style="154" bestFit="1" customWidth="1"/>
    <col min="12041" max="12041" width="12.140625" style="154" bestFit="1" customWidth="1"/>
    <col min="12042" max="12042" width="14" style="154" bestFit="1" customWidth="1"/>
    <col min="12043" max="12043" width="14.28515625" style="154" bestFit="1" customWidth="1"/>
    <col min="12044" max="12044" width="18" style="154" customWidth="1"/>
    <col min="12045" max="12045" width="11.140625" style="154" customWidth="1"/>
    <col min="12046" max="12046" width="10.42578125" style="154" customWidth="1"/>
    <col min="12047" max="12047" width="14.5703125" style="154" customWidth="1"/>
    <col min="12048" max="12048" width="16.28515625" style="154" customWidth="1"/>
    <col min="12049" max="12049" width="33.140625" style="154" customWidth="1"/>
    <col min="12050" max="12051" width="0" style="154" hidden="1" customWidth="1"/>
    <col min="12052" max="12052" width="11.42578125" style="154"/>
    <col min="12053" max="12054" width="14.85546875" style="154" bestFit="1" customWidth="1"/>
    <col min="12055" max="12288" width="11.42578125" style="154"/>
    <col min="12289" max="12289" width="4.85546875" style="154" customWidth="1"/>
    <col min="12290" max="12290" width="38.42578125" style="154" customWidth="1"/>
    <col min="12291" max="12291" width="23" style="154" customWidth="1"/>
    <col min="12292" max="12292" width="15.28515625" style="154" customWidth="1"/>
    <col min="12293" max="12293" width="18.28515625" style="154" bestFit="1" customWidth="1"/>
    <col min="12294" max="12294" width="17.7109375" style="154" bestFit="1" customWidth="1"/>
    <col min="12295" max="12295" width="19.85546875" style="154" bestFit="1" customWidth="1"/>
    <col min="12296" max="12296" width="17.7109375" style="154" bestFit="1" customWidth="1"/>
    <col min="12297" max="12297" width="12.140625" style="154" bestFit="1" customWidth="1"/>
    <col min="12298" max="12298" width="14" style="154" bestFit="1" customWidth="1"/>
    <col min="12299" max="12299" width="14.28515625" style="154" bestFit="1" customWidth="1"/>
    <col min="12300" max="12300" width="18" style="154" customWidth="1"/>
    <col min="12301" max="12301" width="11.140625" style="154" customWidth="1"/>
    <col min="12302" max="12302" width="10.42578125" style="154" customWidth="1"/>
    <col min="12303" max="12303" width="14.5703125" style="154" customWidth="1"/>
    <col min="12304" max="12304" width="16.28515625" style="154" customWidth="1"/>
    <col min="12305" max="12305" width="33.140625" style="154" customWidth="1"/>
    <col min="12306" max="12307" width="0" style="154" hidden="1" customWidth="1"/>
    <col min="12308" max="12308" width="11.42578125" style="154"/>
    <col min="12309" max="12310" width="14.85546875" style="154" bestFit="1" customWidth="1"/>
    <col min="12311" max="12544" width="11.42578125" style="154"/>
    <col min="12545" max="12545" width="4.85546875" style="154" customWidth="1"/>
    <col min="12546" max="12546" width="38.42578125" style="154" customWidth="1"/>
    <col min="12547" max="12547" width="23" style="154" customWidth="1"/>
    <col min="12548" max="12548" width="15.28515625" style="154" customWidth="1"/>
    <col min="12549" max="12549" width="18.28515625" style="154" bestFit="1" customWidth="1"/>
    <col min="12550" max="12550" width="17.7109375" style="154" bestFit="1" customWidth="1"/>
    <col min="12551" max="12551" width="19.85546875" style="154" bestFit="1" customWidth="1"/>
    <col min="12552" max="12552" width="17.7109375" style="154" bestFit="1" customWidth="1"/>
    <col min="12553" max="12553" width="12.140625" style="154" bestFit="1" customWidth="1"/>
    <col min="12554" max="12554" width="14" style="154" bestFit="1" customWidth="1"/>
    <col min="12555" max="12555" width="14.28515625" style="154" bestFit="1" customWidth="1"/>
    <col min="12556" max="12556" width="18" style="154" customWidth="1"/>
    <col min="12557" max="12557" width="11.140625" style="154" customWidth="1"/>
    <col min="12558" max="12558" width="10.42578125" style="154" customWidth="1"/>
    <col min="12559" max="12559" width="14.5703125" style="154" customWidth="1"/>
    <col min="12560" max="12560" width="16.28515625" style="154" customWidth="1"/>
    <col min="12561" max="12561" width="33.140625" style="154" customWidth="1"/>
    <col min="12562" max="12563" width="0" style="154" hidden="1" customWidth="1"/>
    <col min="12564" max="12564" width="11.42578125" style="154"/>
    <col min="12565" max="12566" width="14.85546875" style="154" bestFit="1" customWidth="1"/>
    <col min="12567" max="12800" width="11.42578125" style="154"/>
    <col min="12801" max="12801" width="4.85546875" style="154" customWidth="1"/>
    <col min="12802" max="12802" width="38.42578125" style="154" customWidth="1"/>
    <col min="12803" max="12803" width="23" style="154" customWidth="1"/>
    <col min="12804" max="12804" width="15.28515625" style="154" customWidth="1"/>
    <col min="12805" max="12805" width="18.28515625" style="154" bestFit="1" customWidth="1"/>
    <col min="12806" max="12806" width="17.7109375" style="154" bestFit="1" customWidth="1"/>
    <col min="12807" max="12807" width="19.85546875" style="154" bestFit="1" customWidth="1"/>
    <col min="12808" max="12808" width="17.7109375" style="154" bestFit="1" customWidth="1"/>
    <col min="12809" max="12809" width="12.140625" style="154" bestFit="1" customWidth="1"/>
    <col min="12810" max="12810" width="14" style="154" bestFit="1" customWidth="1"/>
    <col min="12811" max="12811" width="14.28515625" style="154" bestFit="1" customWidth="1"/>
    <col min="12812" max="12812" width="18" style="154" customWidth="1"/>
    <col min="12813" max="12813" width="11.140625" style="154" customWidth="1"/>
    <col min="12814" max="12814" width="10.42578125" style="154" customWidth="1"/>
    <col min="12815" max="12815" width="14.5703125" style="154" customWidth="1"/>
    <col min="12816" max="12816" width="16.28515625" style="154" customWidth="1"/>
    <col min="12817" max="12817" width="33.140625" style="154" customWidth="1"/>
    <col min="12818" max="12819" width="0" style="154" hidden="1" customWidth="1"/>
    <col min="12820" max="12820" width="11.42578125" style="154"/>
    <col min="12821" max="12822" width="14.85546875" style="154" bestFit="1" customWidth="1"/>
    <col min="12823" max="13056" width="11.42578125" style="154"/>
    <col min="13057" max="13057" width="4.85546875" style="154" customWidth="1"/>
    <col min="13058" max="13058" width="38.42578125" style="154" customWidth="1"/>
    <col min="13059" max="13059" width="23" style="154" customWidth="1"/>
    <col min="13060" max="13060" width="15.28515625" style="154" customWidth="1"/>
    <col min="13061" max="13061" width="18.28515625" style="154" bestFit="1" customWidth="1"/>
    <col min="13062" max="13062" width="17.7109375" style="154" bestFit="1" customWidth="1"/>
    <col min="13063" max="13063" width="19.85546875" style="154" bestFit="1" customWidth="1"/>
    <col min="13064" max="13064" width="17.7109375" style="154" bestFit="1" customWidth="1"/>
    <col min="13065" max="13065" width="12.140625" style="154" bestFit="1" customWidth="1"/>
    <col min="13066" max="13066" width="14" style="154" bestFit="1" customWidth="1"/>
    <col min="13067" max="13067" width="14.28515625" style="154" bestFit="1" customWidth="1"/>
    <col min="13068" max="13068" width="18" style="154" customWidth="1"/>
    <col min="13069" max="13069" width="11.140625" style="154" customWidth="1"/>
    <col min="13070" max="13070" width="10.42578125" style="154" customWidth="1"/>
    <col min="13071" max="13071" width="14.5703125" style="154" customWidth="1"/>
    <col min="13072" max="13072" width="16.28515625" style="154" customWidth="1"/>
    <col min="13073" max="13073" width="33.140625" style="154" customWidth="1"/>
    <col min="13074" max="13075" width="0" style="154" hidden="1" customWidth="1"/>
    <col min="13076" max="13076" width="11.42578125" style="154"/>
    <col min="13077" max="13078" width="14.85546875" style="154" bestFit="1" customWidth="1"/>
    <col min="13079" max="13312" width="11.42578125" style="154"/>
    <col min="13313" max="13313" width="4.85546875" style="154" customWidth="1"/>
    <col min="13314" max="13314" width="38.42578125" style="154" customWidth="1"/>
    <col min="13315" max="13315" width="23" style="154" customWidth="1"/>
    <col min="13316" max="13316" width="15.28515625" style="154" customWidth="1"/>
    <col min="13317" max="13317" width="18.28515625" style="154" bestFit="1" customWidth="1"/>
    <col min="13318" max="13318" width="17.7109375" style="154" bestFit="1" customWidth="1"/>
    <col min="13319" max="13319" width="19.85546875" style="154" bestFit="1" customWidth="1"/>
    <col min="13320" max="13320" width="17.7109375" style="154" bestFit="1" customWidth="1"/>
    <col min="13321" max="13321" width="12.140625" style="154" bestFit="1" customWidth="1"/>
    <col min="13322" max="13322" width="14" style="154" bestFit="1" customWidth="1"/>
    <col min="13323" max="13323" width="14.28515625" style="154" bestFit="1" customWidth="1"/>
    <col min="13324" max="13324" width="18" style="154" customWidth="1"/>
    <col min="13325" max="13325" width="11.140625" style="154" customWidth="1"/>
    <col min="13326" max="13326" width="10.42578125" style="154" customWidth="1"/>
    <col min="13327" max="13327" width="14.5703125" style="154" customWidth="1"/>
    <col min="13328" max="13328" width="16.28515625" style="154" customWidth="1"/>
    <col min="13329" max="13329" width="33.140625" style="154" customWidth="1"/>
    <col min="13330" max="13331" width="0" style="154" hidden="1" customWidth="1"/>
    <col min="13332" max="13332" width="11.42578125" style="154"/>
    <col min="13333" max="13334" width="14.85546875" style="154" bestFit="1" customWidth="1"/>
    <col min="13335" max="13568" width="11.42578125" style="154"/>
    <col min="13569" max="13569" width="4.85546875" style="154" customWidth="1"/>
    <col min="13570" max="13570" width="38.42578125" style="154" customWidth="1"/>
    <col min="13571" max="13571" width="23" style="154" customWidth="1"/>
    <col min="13572" max="13572" width="15.28515625" style="154" customWidth="1"/>
    <col min="13573" max="13573" width="18.28515625" style="154" bestFit="1" customWidth="1"/>
    <col min="13574" max="13574" width="17.7109375" style="154" bestFit="1" customWidth="1"/>
    <col min="13575" max="13575" width="19.85546875" style="154" bestFit="1" customWidth="1"/>
    <col min="13576" max="13576" width="17.7109375" style="154" bestFit="1" customWidth="1"/>
    <col min="13577" max="13577" width="12.140625" style="154" bestFit="1" customWidth="1"/>
    <col min="13578" max="13578" width="14" style="154" bestFit="1" customWidth="1"/>
    <col min="13579" max="13579" width="14.28515625" style="154" bestFit="1" customWidth="1"/>
    <col min="13580" max="13580" width="18" style="154" customWidth="1"/>
    <col min="13581" max="13581" width="11.140625" style="154" customWidth="1"/>
    <col min="13582" max="13582" width="10.42578125" style="154" customWidth="1"/>
    <col min="13583" max="13583" width="14.5703125" style="154" customWidth="1"/>
    <col min="13584" max="13584" width="16.28515625" style="154" customWidth="1"/>
    <col min="13585" max="13585" width="33.140625" style="154" customWidth="1"/>
    <col min="13586" max="13587" width="0" style="154" hidden="1" customWidth="1"/>
    <col min="13588" max="13588" width="11.42578125" style="154"/>
    <col min="13589" max="13590" width="14.85546875" style="154" bestFit="1" customWidth="1"/>
    <col min="13591" max="13824" width="11.42578125" style="154"/>
    <col min="13825" max="13825" width="4.85546875" style="154" customWidth="1"/>
    <col min="13826" max="13826" width="38.42578125" style="154" customWidth="1"/>
    <col min="13827" max="13827" width="23" style="154" customWidth="1"/>
    <col min="13828" max="13828" width="15.28515625" style="154" customWidth="1"/>
    <col min="13829" max="13829" width="18.28515625" style="154" bestFit="1" customWidth="1"/>
    <col min="13830" max="13830" width="17.7109375" style="154" bestFit="1" customWidth="1"/>
    <col min="13831" max="13831" width="19.85546875" style="154" bestFit="1" customWidth="1"/>
    <col min="13832" max="13832" width="17.7109375" style="154" bestFit="1" customWidth="1"/>
    <col min="13833" max="13833" width="12.140625" style="154" bestFit="1" customWidth="1"/>
    <col min="13834" max="13834" width="14" style="154" bestFit="1" customWidth="1"/>
    <col min="13835" max="13835" width="14.28515625" style="154" bestFit="1" customWidth="1"/>
    <col min="13836" max="13836" width="18" style="154" customWidth="1"/>
    <col min="13837" max="13837" width="11.140625" style="154" customWidth="1"/>
    <col min="13838" max="13838" width="10.42578125" style="154" customWidth="1"/>
    <col min="13839" max="13839" width="14.5703125" style="154" customWidth="1"/>
    <col min="13840" max="13840" width="16.28515625" style="154" customWidth="1"/>
    <col min="13841" max="13841" width="33.140625" style="154" customWidth="1"/>
    <col min="13842" max="13843" width="0" style="154" hidden="1" customWidth="1"/>
    <col min="13844" max="13844" width="11.42578125" style="154"/>
    <col min="13845" max="13846" width="14.85546875" style="154" bestFit="1" customWidth="1"/>
    <col min="13847" max="14080" width="11.42578125" style="154"/>
    <col min="14081" max="14081" width="4.85546875" style="154" customWidth="1"/>
    <col min="14082" max="14082" width="38.42578125" style="154" customWidth="1"/>
    <col min="14083" max="14083" width="23" style="154" customWidth="1"/>
    <col min="14084" max="14084" width="15.28515625" style="154" customWidth="1"/>
    <col min="14085" max="14085" width="18.28515625" style="154" bestFit="1" customWidth="1"/>
    <col min="14086" max="14086" width="17.7109375" style="154" bestFit="1" customWidth="1"/>
    <col min="14087" max="14087" width="19.85546875" style="154" bestFit="1" customWidth="1"/>
    <col min="14088" max="14088" width="17.7109375" style="154" bestFit="1" customWidth="1"/>
    <col min="14089" max="14089" width="12.140625" style="154" bestFit="1" customWidth="1"/>
    <col min="14090" max="14090" width="14" style="154" bestFit="1" customWidth="1"/>
    <col min="14091" max="14091" width="14.28515625" style="154" bestFit="1" customWidth="1"/>
    <col min="14092" max="14092" width="18" style="154" customWidth="1"/>
    <col min="14093" max="14093" width="11.140625" style="154" customWidth="1"/>
    <col min="14094" max="14094" width="10.42578125" style="154" customWidth="1"/>
    <col min="14095" max="14095" width="14.5703125" style="154" customWidth="1"/>
    <col min="14096" max="14096" width="16.28515625" style="154" customWidth="1"/>
    <col min="14097" max="14097" width="33.140625" style="154" customWidth="1"/>
    <col min="14098" max="14099" width="0" style="154" hidden="1" customWidth="1"/>
    <col min="14100" max="14100" width="11.42578125" style="154"/>
    <col min="14101" max="14102" width="14.85546875" style="154" bestFit="1" customWidth="1"/>
    <col min="14103" max="14336" width="11.42578125" style="154"/>
    <col min="14337" max="14337" width="4.85546875" style="154" customWidth="1"/>
    <col min="14338" max="14338" width="38.42578125" style="154" customWidth="1"/>
    <col min="14339" max="14339" width="23" style="154" customWidth="1"/>
    <col min="14340" max="14340" width="15.28515625" style="154" customWidth="1"/>
    <col min="14341" max="14341" width="18.28515625" style="154" bestFit="1" customWidth="1"/>
    <col min="14342" max="14342" width="17.7109375" style="154" bestFit="1" customWidth="1"/>
    <col min="14343" max="14343" width="19.85546875" style="154" bestFit="1" customWidth="1"/>
    <col min="14344" max="14344" width="17.7109375" style="154" bestFit="1" customWidth="1"/>
    <col min="14345" max="14345" width="12.140625" style="154" bestFit="1" customWidth="1"/>
    <col min="14346" max="14346" width="14" style="154" bestFit="1" customWidth="1"/>
    <col min="14347" max="14347" width="14.28515625" style="154" bestFit="1" customWidth="1"/>
    <col min="14348" max="14348" width="18" style="154" customWidth="1"/>
    <col min="14349" max="14349" width="11.140625" style="154" customWidth="1"/>
    <col min="14350" max="14350" width="10.42578125" style="154" customWidth="1"/>
    <col min="14351" max="14351" width="14.5703125" style="154" customWidth="1"/>
    <col min="14352" max="14352" width="16.28515625" style="154" customWidth="1"/>
    <col min="14353" max="14353" width="33.140625" style="154" customWidth="1"/>
    <col min="14354" max="14355" width="0" style="154" hidden="1" customWidth="1"/>
    <col min="14356" max="14356" width="11.42578125" style="154"/>
    <col min="14357" max="14358" width="14.85546875" style="154" bestFit="1" customWidth="1"/>
    <col min="14359" max="14592" width="11.42578125" style="154"/>
    <col min="14593" max="14593" width="4.85546875" style="154" customWidth="1"/>
    <col min="14594" max="14594" width="38.42578125" style="154" customWidth="1"/>
    <col min="14595" max="14595" width="23" style="154" customWidth="1"/>
    <col min="14596" max="14596" width="15.28515625" style="154" customWidth="1"/>
    <col min="14597" max="14597" width="18.28515625" style="154" bestFit="1" customWidth="1"/>
    <col min="14598" max="14598" width="17.7109375" style="154" bestFit="1" customWidth="1"/>
    <col min="14599" max="14599" width="19.85546875" style="154" bestFit="1" customWidth="1"/>
    <col min="14600" max="14600" width="17.7109375" style="154" bestFit="1" customWidth="1"/>
    <col min="14601" max="14601" width="12.140625" style="154" bestFit="1" customWidth="1"/>
    <col min="14602" max="14602" width="14" style="154" bestFit="1" customWidth="1"/>
    <col min="14603" max="14603" width="14.28515625" style="154" bestFit="1" customWidth="1"/>
    <col min="14604" max="14604" width="18" style="154" customWidth="1"/>
    <col min="14605" max="14605" width="11.140625" style="154" customWidth="1"/>
    <col min="14606" max="14606" width="10.42578125" style="154" customWidth="1"/>
    <col min="14607" max="14607" width="14.5703125" style="154" customWidth="1"/>
    <col min="14608" max="14608" width="16.28515625" style="154" customWidth="1"/>
    <col min="14609" max="14609" width="33.140625" style="154" customWidth="1"/>
    <col min="14610" max="14611" width="0" style="154" hidden="1" customWidth="1"/>
    <col min="14612" max="14612" width="11.42578125" style="154"/>
    <col min="14613" max="14614" width="14.85546875" style="154" bestFit="1" customWidth="1"/>
    <col min="14615" max="14848" width="11.42578125" style="154"/>
    <col min="14849" max="14849" width="4.85546875" style="154" customWidth="1"/>
    <col min="14850" max="14850" width="38.42578125" style="154" customWidth="1"/>
    <col min="14851" max="14851" width="23" style="154" customWidth="1"/>
    <col min="14852" max="14852" width="15.28515625" style="154" customWidth="1"/>
    <col min="14853" max="14853" width="18.28515625" style="154" bestFit="1" customWidth="1"/>
    <col min="14854" max="14854" width="17.7109375" style="154" bestFit="1" customWidth="1"/>
    <col min="14855" max="14855" width="19.85546875" style="154" bestFit="1" customWidth="1"/>
    <col min="14856" max="14856" width="17.7109375" style="154" bestFit="1" customWidth="1"/>
    <col min="14857" max="14857" width="12.140625" style="154" bestFit="1" customWidth="1"/>
    <col min="14858" max="14858" width="14" style="154" bestFit="1" customWidth="1"/>
    <col min="14859" max="14859" width="14.28515625" style="154" bestFit="1" customWidth="1"/>
    <col min="14860" max="14860" width="18" style="154" customWidth="1"/>
    <col min="14861" max="14861" width="11.140625" style="154" customWidth="1"/>
    <col min="14862" max="14862" width="10.42578125" style="154" customWidth="1"/>
    <col min="14863" max="14863" width="14.5703125" style="154" customWidth="1"/>
    <col min="14864" max="14864" width="16.28515625" style="154" customWidth="1"/>
    <col min="14865" max="14865" width="33.140625" style="154" customWidth="1"/>
    <col min="14866" max="14867" width="0" style="154" hidden="1" customWidth="1"/>
    <col min="14868" max="14868" width="11.42578125" style="154"/>
    <col min="14869" max="14870" width="14.85546875" style="154" bestFit="1" customWidth="1"/>
    <col min="14871" max="15104" width="11.42578125" style="154"/>
    <col min="15105" max="15105" width="4.85546875" style="154" customWidth="1"/>
    <col min="15106" max="15106" width="38.42578125" style="154" customWidth="1"/>
    <col min="15107" max="15107" width="23" style="154" customWidth="1"/>
    <col min="15108" max="15108" width="15.28515625" style="154" customWidth="1"/>
    <col min="15109" max="15109" width="18.28515625" style="154" bestFit="1" customWidth="1"/>
    <col min="15110" max="15110" width="17.7109375" style="154" bestFit="1" customWidth="1"/>
    <col min="15111" max="15111" width="19.85546875" style="154" bestFit="1" customWidth="1"/>
    <col min="15112" max="15112" width="17.7109375" style="154" bestFit="1" customWidth="1"/>
    <col min="15113" max="15113" width="12.140625" style="154" bestFit="1" customWidth="1"/>
    <col min="15114" max="15114" width="14" style="154" bestFit="1" customWidth="1"/>
    <col min="15115" max="15115" width="14.28515625" style="154" bestFit="1" customWidth="1"/>
    <col min="15116" max="15116" width="18" style="154" customWidth="1"/>
    <col min="15117" max="15117" width="11.140625" style="154" customWidth="1"/>
    <col min="15118" max="15118" width="10.42578125" style="154" customWidth="1"/>
    <col min="15119" max="15119" width="14.5703125" style="154" customWidth="1"/>
    <col min="15120" max="15120" width="16.28515625" style="154" customWidth="1"/>
    <col min="15121" max="15121" width="33.140625" style="154" customWidth="1"/>
    <col min="15122" max="15123" width="0" style="154" hidden="1" customWidth="1"/>
    <col min="15124" max="15124" width="11.42578125" style="154"/>
    <col min="15125" max="15126" width="14.85546875" style="154" bestFit="1" customWidth="1"/>
    <col min="15127" max="15360" width="11.42578125" style="154"/>
    <col min="15361" max="15361" width="4.85546875" style="154" customWidth="1"/>
    <col min="15362" max="15362" width="38.42578125" style="154" customWidth="1"/>
    <col min="15363" max="15363" width="23" style="154" customWidth="1"/>
    <col min="15364" max="15364" width="15.28515625" style="154" customWidth="1"/>
    <col min="15365" max="15365" width="18.28515625" style="154" bestFit="1" customWidth="1"/>
    <col min="15366" max="15366" width="17.7109375" style="154" bestFit="1" customWidth="1"/>
    <col min="15367" max="15367" width="19.85546875" style="154" bestFit="1" customWidth="1"/>
    <col min="15368" max="15368" width="17.7109375" style="154" bestFit="1" customWidth="1"/>
    <col min="15369" max="15369" width="12.140625" style="154" bestFit="1" customWidth="1"/>
    <col min="15370" max="15370" width="14" style="154" bestFit="1" customWidth="1"/>
    <col min="15371" max="15371" width="14.28515625" style="154" bestFit="1" customWidth="1"/>
    <col min="15372" max="15372" width="18" style="154" customWidth="1"/>
    <col min="15373" max="15373" width="11.140625" style="154" customWidth="1"/>
    <col min="15374" max="15374" width="10.42578125" style="154" customWidth="1"/>
    <col min="15375" max="15375" width="14.5703125" style="154" customWidth="1"/>
    <col min="15376" max="15376" width="16.28515625" style="154" customWidth="1"/>
    <col min="15377" max="15377" width="33.140625" style="154" customWidth="1"/>
    <col min="15378" max="15379" width="0" style="154" hidden="1" customWidth="1"/>
    <col min="15380" max="15380" width="11.42578125" style="154"/>
    <col min="15381" max="15382" width="14.85546875" style="154" bestFit="1" customWidth="1"/>
    <col min="15383" max="15616" width="11.42578125" style="154"/>
    <col min="15617" max="15617" width="4.85546875" style="154" customWidth="1"/>
    <col min="15618" max="15618" width="38.42578125" style="154" customWidth="1"/>
    <col min="15619" max="15619" width="23" style="154" customWidth="1"/>
    <col min="15620" max="15620" width="15.28515625" style="154" customWidth="1"/>
    <col min="15621" max="15621" width="18.28515625" style="154" bestFit="1" customWidth="1"/>
    <col min="15622" max="15622" width="17.7109375" style="154" bestFit="1" customWidth="1"/>
    <col min="15623" max="15623" width="19.85546875" style="154" bestFit="1" customWidth="1"/>
    <col min="15624" max="15624" width="17.7109375" style="154" bestFit="1" customWidth="1"/>
    <col min="15625" max="15625" width="12.140625" style="154" bestFit="1" customWidth="1"/>
    <col min="15626" max="15626" width="14" style="154" bestFit="1" customWidth="1"/>
    <col min="15627" max="15627" width="14.28515625" style="154" bestFit="1" customWidth="1"/>
    <col min="15628" max="15628" width="18" style="154" customWidth="1"/>
    <col min="15629" max="15629" width="11.140625" style="154" customWidth="1"/>
    <col min="15630" max="15630" width="10.42578125" style="154" customWidth="1"/>
    <col min="15631" max="15631" width="14.5703125" style="154" customWidth="1"/>
    <col min="15632" max="15632" width="16.28515625" style="154" customWidth="1"/>
    <col min="15633" max="15633" width="33.140625" style="154" customWidth="1"/>
    <col min="15634" max="15635" width="0" style="154" hidden="1" customWidth="1"/>
    <col min="15636" max="15636" width="11.42578125" style="154"/>
    <col min="15637" max="15638" width="14.85546875" style="154" bestFit="1" customWidth="1"/>
    <col min="15639" max="15872" width="11.42578125" style="154"/>
    <col min="15873" max="15873" width="4.85546875" style="154" customWidth="1"/>
    <col min="15874" max="15874" width="38.42578125" style="154" customWidth="1"/>
    <col min="15875" max="15875" width="23" style="154" customWidth="1"/>
    <col min="15876" max="15876" width="15.28515625" style="154" customWidth="1"/>
    <col min="15877" max="15877" width="18.28515625" style="154" bestFit="1" customWidth="1"/>
    <col min="15878" max="15878" width="17.7109375" style="154" bestFit="1" customWidth="1"/>
    <col min="15879" max="15879" width="19.85546875" style="154" bestFit="1" customWidth="1"/>
    <col min="15880" max="15880" width="17.7109375" style="154" bestFit="1" customWidth="1"/>
    <col min="15881" max="15881" width="12.140625" style="154" bestFit="1" customWidth="1"/>
    <col min="15882" max="15882" width="14" style="154" bestFit="1" customWidth="1"/>
    <col min="15883" max="15883" width="14.28515625" style="154" bestFit="1" customWidth="1"/>
    <col min="15884" max="15884" width="18" style="154" customWidth="1"/>
    <col min="15885" max="15885" width="11.140625" style="154" customWidth="1"/>
    <col min="15886" max="15886" width="10.42578125" style="154" customWidth="1"/>
    <col min="15887" max="15887" width="14.5703125" style="154" customWidth="1"/>
    <col min="15888" max="15888" width="16.28515625" style="154" customWidth="1"/>
    <col min="15889" max="15889" width="33.140625" style="154" customWidth="1"/>
    <col min="15890" max="15891" width="0" style="154" hidden="1" customWidth="1"/>
    <col min="15892" max="15892" width="11.42578125" style="154"/>
    <col min="15893" max="15894" width="14.85546875" style="154" bestFit="1" customWidth="1"/>
    <col min="15895" max="16128" width="11.42578125" style="154"/>
    <col min="16129" max="16129" width="4.85546875" style="154" customWidth="1"/>
    <col min="16130" max="16130" width="38.42578125" style="154" customWidth="1"/>
    <col min="16131" max="16131" width="23" style="154" customWidth="1"/>
    <col min="16132" max="16132" width="15.28515625" style="154" customWidth="1"/>
    <col min="16133" max="16133" width="18.28515625" style="154" bestFit="1" customWidth="1"/>
    <col min="16134" max="16134" width="17.7109375" style="154" bestFit="1" customWidth="1"/>
    <col min="16135" max="16135" width="19.85546875" style="154" bestFit="1" customWidth="1"/>
    <col min="16136" max="16136" width="17.7109375" style="154" bestFit="1" customWidth="1"/>
    <col min="16137" max="16137" width="12.140625" style="154" bestFit="1" customWidth="1"/>
    <col min="16138" max="16138" width="14" style="154" bestFit="1" customWidth="1"/>
    <col min="16139" max="16139" width="14.28515625" style="154" bestFit="1" customWidth="1"/>
    <col min="16140" max="16140" width="18" style="154" customWidth="1"/>
    <col min="16141" max="16141" width="11.140625" style="154" customWidth="1"/>
    <col min="16142" max="16142" width="10.42578125" style="154" customWidth="1"/>
    <col min="16143" max="16143" width="14.5703125" style="154" customWidth="1"/>
    <col min="16144" max="16144" width="16.28515625" style="154" customWidth="1"/>
    <col min="16145" max="16145" width="33.140625" style="154" customWidth="1"/>
    <col min="16146" max="16147" width="0" style="154" hidden="1" customWidth="1"/>
    <col min="16148" max="16148" width="11.42578125" style="154"/>
    <col min="16149" max="16150" width="14.85546875" style="154" bestFit="1" customWidth="1"/>
    <col min="16151" max="16384" width="11.42578125" style="154"/>
  </cols>
  <sheetData>
    <row r="1" spans="1:17" ht="6" customHeight="1" x14ac:dyDescent="0.2">
      <c r="B1"/>
      <c r="C1"/>
      <c r="D1"/>
    </row>
    <row r="2" spans="1:17" ht="14.25" customHeight="1" x14ac:dyDescent="0.25">
      <c r="A2" s="963" t="s">
        <v>624</v>
      </c>
      <c r="B2" s="963"/>
      <c r="C2" s="963"/>
      <c r="D2" s="963"/>
      <c r="E2" s="963"/>
      <c r="F2" s="963"/>
      <c r="G2" s="963"/>
      <c r="H2" s="963"/>
      <c r="I2" s="963"/>
      <c r="J2" s="963"/>
      <c r="K2" s="963"/>
      <c r="L2" s="963"/>
      <c r="M2" s="963"/>
      <c r="N2" s="963"/>
      <c r="O2" s="963"/>
      <c r="P2" s="963"/>
      <c r="Q2" s="963"/>
    </row>
    <row r="3" spans="1:17" ht="25.5" customHeight="1" x14ac:dyDescent="0.2">
      <c r="A3" s="941" t="s">
        <v>726</v>
      </c>
      <c r="B3" s="941"/>
      <c r="C3" s="941"/>
      <c r="D3" s="941"/>
      <c r="E3" s="941"/>
      <c r="F3" s="941"/>
      <c r="G3" s="941"/>
      <c r="H3" s="941"/>
      <c r="I3" s="941"/>
      <c r="J3" s="941"/>
      <c r="K3" s="941"/>
      <c r="L3" s="941"/>
      <c r="M3" s="941"/>
      <c r="N3" s="941"/>
      <c r="O3" s="941"/>
      <c r="P3" s="941"/>
      <c r="Q3" s="941"/>
    </row>
    <row r="4" spans="1:17" ht="14.25" customHeight="1" x14ac:dyDescent="0.2">
      <c r="A4" s="956" t="s">
        <v>1239</v>
      </c>
      <c r="B4" s="956"/>
      <c r="C4" s="956"/>
      <c r="D4" s="956"/>
      <c r="E4" s="956"/>
      <c r="F4" s="956"/>
      <c r="G4" s="956"/>
      <c r="H4" s="956"/>
      <c r="I4" s="956"/>
      <c r="J4" s="956"/>
      <c r="K4" s="956"/>
      <c r="L4" s="956"/>
      <c r="M4" s="956"/>
      <c r="N4" s="956"/>
      <c r="O4" s="956"/>
      <c r="P4" s="956"/>
      <c r="Q4" s="956"/>
    </row>
    <row r="5" spans="1:17" ht="18.75" customHeight="1" x14ac:dyDescent="0.2">
      <c r="A5" s="1029" t="s">
        <v>15</v>
      </c>
      <c r="B5" s="1029"/>
      <c r="C5" s="1029"/>
      <c r="D5" s="1029"/>
      <c r="E5" s="1029"/>
      <c r="F5" s="1029"/>
      <c r="G5" s="1029"/>
      <c r="H5" s="1029"/>
      <c r="I5" s="1029"/>
      <c r="J5" s="1029"/>
      <c r="K5" s="1029"/>
      <c r="L5" s="1029"/>
      <c r="M5" s="1029"/>
      <c r="N5" s="1029"/>
      <c r="O5" s="1029"/>
      <c r="P5" s="1029"/>
      <c r="Q5" s="1029"/>
    </row>
    <row r="6" spans="1:17" ht="12.75" customHeight="1" thickBot="1" x14ac:dyDescent="0.25">
      <c r="A6" s="413"/>
      <c r="B6" s="413"/>
      <c r="C6" s="413"/>
      <c r="D6" s="413"/>
      <c r="E6" s="413"/>
      <c r="F6" s="413"/>
      <c r="G6" s="413"/>
      <c r="H6" s="413"/>
      <c r="I6" s="413"/>
      <c r="J6" s="413"/>
      <c r="K6" s="413"/>
      <c r="L6" s="413"/>
      <c r="M6" s="414"/>
      <c r="N6" s="415"/>
      <c r="O6" s="415"/>
      <c r="P6" s="413"/>
    </row>
    <row r="7" spans="1:17" ht="37.5" customHeight="1" thickTop="1" thickBot="1" x14ac:dyDescent="0.25">
      <c r="A7" s="1030" t="s">
        <v>645</v>
      </c>
      <c r="B7" s="1031"/>
      <c r="C7" s="1034" t="s">
        <v>646</v>
      </c>
      <c r="D7" s="1036" t="s">
        <v>243</v>
      </c>
      <c r="E7" s="1034" t="s">
        <v>214</v>
      </c>
      <c r="F7" s="890" t="s">
        <v>244</v>
      </c>
      <c r="G7" s="890"/>
      <c r="H7" s="890" t="s">
        <v>244</v>
      </c>
      <c r="I7" s="890" t="s">
        <v>245</v>
      </c>
      <c r="J7" s="1038" t="s">
        <v>245</v>
      </c>
      <c r="K7" s="1038"/>
      <c r="L7" s="1034" t="s">
        <v>647</v>
      </c>
      <c r="M7" s="1034" t="s">
        <v>246</v>
      </c>
      <c r="N7" s="1036" t="s">
        <v>585</v>
      </c>
      <c r="O7" s="1034" t="s">
        <v>215</v>
      </c>
      <c r="P7" s="1034" t="s">
        <v>231</v>
      </c>
      <c r="Q7" s="1039" t="s">
        <v>1224</v>
      </c>
    </row>
    <row r="8" spans="1:17" ht="30" customHeight="1" thickTop="1" thickBot="1" x14ac:dyDescent="0.25">
      <c r="A8" s="1032"/>
      <c r="B8" s="1033"/>
      <c r="C8" s="1035"/>
      <c r="D8" s="1037"/>
      <c r="E8" s="1035"/>
      <c r="F8" s="891" t="s">
        <v>1331</v>
      </c>
      <c r="G8" s="891" t="s">
        <v>244</v>
      </c>
      <c r="H8" s="891" t="s">
        <v>1332</v>
      </c>
      <c r="I8" s="891" t="s">
        <v>247</v>
      </c>
      <c r="J8" s="891" t="s">
        <v>248</v>
      </c>
      <c r="K8" s="891" t="s">
        <v>249</v>
      </c>
      <c r="L8" s="1035"/>
      <c r="M8" s="1035"/>
      <c r="N8" s="1037"/>
      <c r="O8" s="1035"/>
      <c r="P8" s="1035"/>
      <c r="Q8" s="1040"/>
    </row>
    <row r="9" spans="1:17" ht="13.5" thickTop="1" x14ac:dyDescent="0.2">
      <c r="A9" s="672" t="s">
        <v>250</v>
      </c>
      <c r="B9" s="885"/>
      <c r="C9" s="885"/>
      <c r="D9" s="886"/>
      <c r="E9" s="631">
        <f>+E11+E24</f>
        <v>2904412868.6599998</v>
      </c>
      <c r="F9" s="631">
        <f>+F11+F24</f>
        <v>2813138136.1658745</v>
      </c>
      <c r="G9" s="631">
        <f>+G11+G24</f>
        <v>0</v>
      </c>
      <c r="H9" s="631">
        <f>+H11+H24</f>
        <v>2775907146.5186849</v>
      </c>
      <c r="I9" s="887"/>
      <c r="J9" s="887"/>
      <c r="K9" s="887"/>
      <c r="L9" s="887"/>
      <c r="M9" s="887"/>
      <c r="N9" s="886"/>
      <c r="O9" s="886"/>
      <c r="P9" s="886"/>
      <c r="Q9" s="886"/>
    </row>
    <row r="10" spans="1:17" x14ac:dyDescent="0.2">
      <c r="A10" s="635"/>
      <c r="B10" s="632"/>
      <c r="C10" s="632"/>
      <c r="D10" s="634"/>
      <c r="E10" s="633"/>
      <c r="F10" s="633"/>
      <c r="G10" s="633"/>
      <c r="H10" s="633"/>
      <c r="I10" s="634"/>
      <c r="J10" s="634"/>
      <c r="K10" s="634"/>
      <c r="L10" s="634"/>
      <c r="M10" s="671"/>
      <c r="N10" s="642"/>
      <c r="O10" s="642"/>
      <c r="P10" s="634"/>
      <c r="Q10" s="634"/>
    </row>
    <row r="11" spans="1:17" x14ac:dyDescent="0.2">
      <c r="A11" s="672" t="s">
        <v>216</v>
      </c>
      <c r="B11" s="632"/>
      <c r="C11" s="632"/>
      <c r="D11" s="634"/>
      <c r="E11" s="631">
        <f>+E13</f>
        <v>2428190368.6599998</v>
      </c>
      <c r="F11" s="631">
        <f>+F13</f>
        <v>2336915636.1658745</v>
      </c>
      <c r="G11" s="631">
        <f>+G13</f>
        <v>0</v>
      </c>
      <c r="H11" s="631">
        <f>+H13</f>
        <v>2299684646.5186849</v>
      </c>
      <c r="I11" s="634"/>
      <c r="J11" s="634"/>
      <c r="K11" s="634"/>
      <c r="L11" s="634"/>
      <c r="M11" s="671"/>
      <c r="N11" s="642"/>
      <c r="O11" s="642"/>
      <c r="P11" s="634"/>
      <c r="Q11" s="634"/>
    </row>
    <row r="12" spans="1:17" x14ac:dyDescent="0.2">
      <c r="A12" s="635"/>
      <c r="B12" s="632"/>
      <c r="C12" s="632"/>
      <c r="D12" s="634"/>
      <c r="E12" s="634"/>
      <c r="F12" s="634"/>
      <c r="G12" s="634"/>
      <c r="H12" s="634"/>
      <c r="I12" s="634"/>
      <c r="J12" s="634"/>
      <c r="K12" s="634"/>
      <c r="L12" s="634"/>
      <c r="M12" s="671"/>
      <c r="N12" s="642"/>
      <c r="O12" s="642"/>
      <c r="P12" s="634"/>
      <c r="Q12" s="634"/>
    </row>
    <row r="13" spans="1:17" x14ac:dyDescent="0.2">
      <c r="A13" s="635" t="s">
        <v>199</v>
      </c>
      <c r="B13" s="632"/>
      <c r="C13" s="632"/>
      <c r="D13" s="634"/>
      <c r="E13" s="636">
        <f>+E15+E17</f>
        <v>2428190368.6599998</v>
      </c>
      <c r="F13" s="636">
        <f>+F15+F17</f>
        <v>2336915636.1658745</v>
      </c>
      <c r="G13" s="636">
        <f>+G15+G17</f>
        <v>0</v>
      </c>
      <c r="H13" s="636">
        <f>+H15+H17</f>
        <v>2299684646.5186849</v>
      </c>
      <c r="I13" s="634"/>
      <c r="J13" s="634"/>
      <c r="K13" s="634"/>
      <c r="L13" s="634"/>
      <c r="M13" s="671"/>
      <c r="N13" s="642"/>
      <c r="O13" s="642"/>
      <c r="P13" s="634"/>
      <c r="Q13" s="634"/>
    </row>
    <row r="14" spans="1:17" x14ac:dyDescent="0.2">
      <c r="A14" s="635"/>
      <c r="B14" s="632"/>
      <c r="C14" s="632"/>
      <c r="D14" s="634"/>
      <c r="E14" s="634"/>
      <c r="F14" s="634"/>
      <c r="G14" s="634"/>
      <c r="H14" s="634"/>
      <c r="I14" s="634"/>
      <c r="J14" s="634"/>
      <c r="K14" s="634"/>
      <c r="L14" s="634"/>
      <c r="M14" s="671"/>
      <c r="N14" s="642"/>
      <c r="O14" s="642"/>
      <c r="P14" s="634"/>
      <c r="Q14" s="634"/>
    </row>
    <row r="15" spans="1:17" x14ac:dyDescent="0.2">
      <c r="A15" s="635"/>
      <c r="B15" s="637" t="s">
        <v>298</v>
      </c>
      <c r="C15" s="637"/>
      <c r="D15" s="634"/>
      <c r="E15" s="638">
        <v>0</v>
      </c>
      <c r="F15" s="638">
        <v>0</v>
      </c>
      <c r="G15" s="638">
        <v>0</v>
      </c>
      <c r="H15" s="638">
        <v>0</v>
      </c>
      <c r="I15" s="634"/>
      <c r="J15" s="634"/>
      <c r="K15" s="634"/>
      <c r="L15" s="634"/>
      <c r="M15" s="671"/>
      <c r="N15" s="642"/>
      <c r="O15" s="642"/>
      <c r="P15" s="634"/>
      <c r="Q15" s="634"/>
    </row>
    <row r="16" spans="1:17" x14ac:dyDescent="0.2">
      <c r="A16" s="635"/>
      <c r="B16" s="632"/>
      <c r="C16" s="632"/>
      <c r="D16" s="634"/>
      <c r="E16" s="636"/>
      <c r="F16" s="636"/>
      <c r="G16" s="636"/>
      <c r="H16" s="636"/>
      <c r="I16" s="634"/>
      <c r="J16" s="634"/>
      <c r="K16" s="634"/>
      <c r="L16" s="634"/>
      <c r="M16" s="671"/>
      <c r="N16" s="642"/>
      <c r="O16" s="642"/>
      <c r="P16" s="634"/>
      <c r="Q16" s="634"/>
    </row>
    <row r="17" spans="1:22" x14ac:dyDescent="0.2">
      <c r="A17" s="635"/>
      <c r="B17" s="639" t="s">
        <v>299</v>
      </c>
      <c r="C17" s="639"/>
      <c r="D17" s="633"/>
      <c r="E17" s="631">
        <f>SUM(E18:E22)</f>
        <v>2428190368.6599998</v>
      </c>
      <c r="F17" s="631">
        <f>SUM(F18:F22)</f>
        <v>2336915636.1658745</v>
      </c>
      <c r="G17" s="631">
        <f>SUM(G18:G22)</f>
        <v>0</v>
      </c>
      <c r="H17" s="631">
        <f>SUM(H18:H22)</f>
        <v>2299684646.5186849</v>
      </c>
      <c r="I17" s="634"/>
      <c r="J17" s="634"/>
      <c r="K17" s="634"/>
      <c r="L17" s="634"/>
      <c r="M17" s="671"/>
      <c r="N17" s="642"/>
      <c r="O17" s="642"/>
      <c r="P17" s="634"/>
      <c r="Q17" s="634"/>
    </row>
    <row r="18" spans="1:22" s="416" customFormat="1" ht="111.75" customHeight="1" x14ac:dyDescent="0.2">
      <c r="A18" s="684"/>
      <c r="B18" s="640" t="s">
        <v>1227</v>
      </c>
      <c r="C18" s="641" t="s">
        <v>300</v>
      </c>
      <c r="D18" s="642">
        <v>1705</v>
      </c>
      <c r="E18" s="643">
        <v>537500000</v>
      </c>
      <c r="F18" s="643">
        <v>493054950</v>
      </c>
      <c r="G18" s="892">
        <v>0</v>
      </c>
      <c r="H18" s="643">
        <v>480624481</v>
      </c>
      <c r="I18" s="644">
        <v>41743</v>
      </c>
      <c r="J18" s="644">
        <v>41768</v>
      </c>
      <c r="K18" s="644">
        <v>49059</v>
      </c>
      <c r="L18" s="645" t="s">
        <v>648</v>
      </c>
      <c r="M18" s="642" t="s">
        <v>586</v>
      </c>
      <c r="N18" s="646" t="s">
        <v>587</v>
      </c>
      <c r="O18" s="646">
        <v>0.03</v>
      </c>
      <c r="P18" s="642" t="s">
        <v>588</v>
      </c>
      <c r="Q18" s="647" t="s">
        <v>1228</v>
      </c>
      <c r="R18" s="416">
        <v>10901183.709999979</v>
      </c>
    </row>
    <row r="19" spans="1:22" s="417" customFormat="1" ht="37.5" customHeight="1" x14ac:dyDescent="0.2">
      <c r="A19" s="685"/>
      <c r="B19" s="640" t="s">
        <v>1227</v>
      </c>
      <c r="C19" s="648" t="s">
        <v>300</v>
      </c>
      <c r="D19" s="649">
        <v>1707</v>
      </c>
      <c r="E19" s="650">
        <v>174967270.58000001</v>
      </c>
      <c r="F19" s="650">
        <v>161418610</v>
      </c>
      <c r="G19" s="892">
        <v>0</v>
      </c>
      <c r="H19" s="650">
        <v>157602197.98999992</v>
      </c>
      <c r="I19" s="651">
        <v>41865</v>
      </c>
      <c r="J19" s="651">
        <v>41907</v>
      </c>
      <c r="K19" s="651">
        <v>49212</v>
      </c>
      <c r="L19" s="652" t="s">
        <v>648</v>
      </c>
      <c r="M19" s="649" t="s">
        <v>586</v>
      </c>
      <c r="N19" s="653" t="s">
        <v>589</v>
      </c>
      <c r="O19" s="653">
        <v>1.0800000000000001E-2</v>
      </c>
      <c r="P19" s="649" t="s">
        <v>588</v>
      </c>
      <c r="Q19" s="649" t="s">
        <v>1229</v>
      </c>
      <c r="R19" s="417">
        <v>3346889.4500000179</v>
      </c>
    </row>
    <row r="20" spans="1:22" s="417" customFormat="1" ht="37.5" customHeight="1" x14ac:dyDescent="0.2">
      <c r="A20" s="685"/>
      <c r="B20" s="640" t="s">
        <v>1227</v>
      </c>
      <c r="C20" s="648" t="s">
        <v>300</v>
      </c>
      <c r="D20" s="649">
        <v>1708</v>
      </c>
      <c r="E20" s="650">
        <v>109473098.08</v>
      </c>
      <c r="F20" s="650">
        <v>101000148</v>
      </c>
      <c r="G20" s="892">
        <v>0</v>
      </c>
      <c r="H20" s="650">
        <v>98612206.580000028</v>
      </c>
      <c r="I20" s="651">
        <v>41865</v>
      </c>
      <c r="J20" s="651">
        <v>41907</v>
      </c>
      <c r="K20" s="651">
        <v>12687</v>
      </c>
      <c r="L20" s="652" t="s">
        <v>648</v>
      </c>
      <c r="M20" s="649" t="s">
        <v>586</v>
      </c>
      <c r="N20" s="653" t="s">
        <v>589</v>
      </c>
      <c r="O20" s="653">
        <v>6.7000000000000002E-3</v>
      </c>
      <c r="P20" s="649" t="s">
        <v>588</v>
      </c>
      <c r="Q20" s="654" t="s">
        <v>1230</v>
      </c>
      <c r="R20" s="417">
        <v>2094159.6099999994</v>
      </c>
    </row>
    <row r="21" spans="1:22" s="417" customFormat="1" ht="37.5" customHeight="1" x14ac:dyDescent="0.2">
      <c r="A21" s="685"/>
      <c r="B21" s="640" t="s">
        <v>1227</v>
      </c>
      <c r="C21" s="655" t="s">
        <v>649</v>
      </c>
      <c r="D21" s="649" t="s">
        <v>674</v>
      </c>
      <c r="E21" s="650">
        <v>800000000</v>
      </c>
      <c r="F21" s="650">
        <v>787156910</v>
      </c>
      <c r="G21" s="892">
        <v>0</v>
      </c>
      <c r="H21" s="650">
        <v>777643737.98241651</v>
      </c>
      <c r="I21" s="651">
        <v>42871</v>
      </c>
      <c r="J21" s="651">
        <v>42920</v>
      </c>
      <c r="K21" s="651">
        <v>13651</v>
      </c>
      <c r="L21" s="652" t="s">
        <v>648</v>
      </c>
      <c r="M21" s="649" t="s">
        <v>586</v>
      </c>
      <c r="N21" s="653" t="s">
        <v>650</v>
      </c>
      <c r="O21" s="653">
        <v>0.04</v>
      </c>
      <c r="P21" s="654" t="s">
        <v>1328</v>
      </c>
      <c r="Q21" s="654" t="s">
        <v>1329</v>
      </c>
      <c r="R21" s="417">
        <v>-193402731.99000001</v>
      </c>
      <c r="S21" s="417">
        <v>2054477.58</v>
      </c>
      <c r="U21" s="686"/>
      <c r="V21" s="686"/>
    </row>
    <row r="22" spans="1:22" s="417" customFormat="1" ht="93.75" customHeight="1" x14ac:dyDescent="0.2">
      <c r="A22" s="685"/>
      <c r="B22" s="640" t="s">
        <v>1227</v>
      </c>
      <c r="C22" s="655" t="s">
        <v>675</v>
      </c>
      <c r="D22" s="649" t="s">
        <v>676</v>
      </c>
      <c r="E22" s="650">
        <v>806250000</v>
      </c>
      <c r="F22" s="650">
        <v>794285018.16587436</v>
      </c>
      <c r="G22" s="892">
        <v>0</v>
      </c>
      <c r="H22" s="650">
        <v>785202022.96626866</v>
      </c>
      <c r="I22" s="651">
        <v>42982</v>
      </c>
      <c r="J22" s="651">
        <v>43018</v>
      </c>
      <c r="K22" s="651">
        <v>50287</v>
      </c>
      <c r="L22" s="652" t="s">
        <v>648</v>
      </c>
      <c r="M22" s="649" t="s">
        <v>586</v>
      </c>
      <c r="N22" s="646" t="s">
        <v>587</v>
      </c>
      <c r="O22" s="653">
        <v>0.05</v>
      </c>
      <c r="P22" s="649" t="s">
        <v>588</v>
      </c>
      <c r="Q22" s="654" t="s">
        <v>1333</v>
      </c>
      <c r="R22" s="417">
        <v>-317976792.32000005</v>
      </c>
      <c r="S22" s="417">
        <v>3158134.02</v>
      </c>
    </row>
    <row r="23" spans="1:22" s="418" customFormat="1" x14ac:dyDescent="0.2">
      <c r="A23" s="687"/>
      <c r="B23" s="656"/>
      <c r="C23" s="656"/>
      <c r="D23" s="657"/>
      <c r="E23" s="658"/>
      <c r="F23" s="658"/>
      <c r="G23" s="658"/>
      <c r="H23" s="658"/>
      <c r="I23" s="657"/>
      <c r="J23" s="659"/>
      <c r="K23" s="659"/>
      <c r="L23" s="659"/>
      <c r="M23" s="659"/>
      <c r="N23" s="649"/>
      <c r="O23" s="649"/>
      <c r="P23" s="657"/>
      <c r="Q23" s="657"/>
    </row>
    <row r="24" spans="1:22" x14ac:dyDescent="0.2">
      <c r="A24" s="672" t="s">
        <v>653</v>
      </c>
      <c r="B24" s="673"/>
      <c r="C24" s="673"/>
      <c r="D24" s="633"/>
      <c r="E24" s="631">
        <f>SUM(E32:E40)</f>
        <v>476222500</v>
      </c>
      <c r="F24" s="631">
        <f>SUM(F32:F40)</f>
        <v>476222500</v>
      </c>
      <c r="G24" s="892">
        <f>SUM(G32:G40)</f>
        <v>0</v>
      </c>
      <c r="H24" s="631">
        <f>SUM(H32:H40)</f>
        <v>476222500</v>
      </c>
      <c r="I24" s="634"/>
      <c r="J24" s="671"/>
      <c r="K24" s="671"/>
      <c r="L24" s="671"/>
      <c r="M24" s="671"/>
      <c r="N24" s="642"/>
      <c r="O24" s="642"/>
      <c r="P24" s="634"/>
      <c r="Q24" s="657"/>
    </row>
    <row r="25" spans="1:22" x14ac:dyDescent="0.2">
      <c r="A25" s="672"/>
      <c r="B25" s="673"/>
      <c r="C25" s="673"/>
      <c r="D25" s="633"/>
      <c r="E25" s="631"/>
      <c r="F25" s="631"/>
      <c r="G25" s="631"/>
      <c r="H25" s="631"/>
      <c r="I25" s="634"/>
      <c r="J25" s="671"/>
      <c r="K25" s="671"/>
      <c r="L25" s="671"/>
      <c r="M25" s="671"/>
      <c r="N25" s="642"/>
      <c r="O25" s="642"/>
      <c r="P25" s="634"/>
      <c r="Q25" s="634"/>
      <c r="U25" s="688"/>
      <c r="V25" s="688"/>
    </row>
    <row r="26" spans="1:22" x14ac:dyDescent="0.2">
      <c r="A26" s="635" t="s">
        <v>200</v>
      </c>
      <c r="B26" s="632"/>
      <c r="C26" s="632"/>
      <c r="D26" s="634"/>
      <c r="E26" s="636"/>
      <c r="F26" s="636"/>
      <c r="G26" s="636"/>
      <c r="H26" s="636"/>
      <c r="I26" s="634"/>
      <c r="J26" s="634"/>
      <c r="K26" s="634"/>
      <c r="L26" s="634"/>
      <c r="M26" s="671"/>
      <c r="N26" s="642"/>
      <c r="O26" s="642"/>
      <c r="P26" s="634"/>
      <c r="Q26" s="634"/>
      <c r="U26" s="688"/>
      <c r="V26" s="688"/>
    </row>
    <row r="27" spans="1:22" x14ac:dyDescent="0.2">
      <c r="A27" s="635"/>
      <c r="B27" s="632"/>
      <c r="C27" s="632"/>
      <c r="D27" s="634"/>
      <c r="E27" s="636"/>
      <c r="F27" s="636"/>
      <c r="G27" s="636"/>
      <c r="H27" s="636"/>
      <c r="I27" s="634"/>
      <c r="J27" s="634"/>
      <c r="K27" s="634"/>
      <c r="L27" s="634"/>
      <c r="M27" s="671"/>
      <c r="N27" s="642"/>
      <c r="O27" s="642"/>
      <c r="P27" s="634"/>
      <c r="Q27" s="634"/>
      <c r="U27" s="688"/>
      <c r="V27" s="688"/>
    </row>
    <row r="28" spans="1:22" x14ac:dyDescent="0.2">
      <c r="A28" s="635"/>
      <c r="B28" s="637" t="s">
        <v>298</v>
      </c>
      <c r="C28" s="637"/>
      <c r="D28" s="634"/>
      <c r="E28" s="638">
        <v>0</v>
      </c>
      <c r="F28" s="638">
        <v>0</v>
      </c>
      <c r="G28" s="638">
        <v>0</v>
      </c>
      <c r="H28" s="638">
        <v>0</v>
      </c>
      <c r="I28" s="638"/>
      <c r="J28" s="638"/>
      <c r="K28" s="638"/>
      <c r="L28" s="634"/>
      <c r="M28" s="671"/>
      <c r="N28" s="642"/>
      <c r="O28" s="642"/>
      <c r="P28" s="634"/>
      <c r="Q28" s="634"/>
      <c r="U28" s="688"/>
      <c r="V28" s="688"/>
    </row>
    <row r="29" spans="1:22" x14ac:dyDescent="0.2">
      <c r="A29" s="635"/>
      <c r="B29" s="632"/>
      <c r="C29" s="632"/>
      <c r="D29" s="634"/>
      <c r="E29" s="636"/>
      <c r="F29" s="636"/>
      <c r="G29" s="636"/>
      <c r="H29" s="636"/>
      <c r="I29" s="634"/>
      <c r="J29" s="634"/>
      <c r="K29" s="634"/>
      <c r="L29" s="634"/>
      <c r="M29" s="671"/>
      <c r="N29" s="642"/>
      <c r="O29" s="642"/>
      <c r="P29" s="634"/>
      <c r="Q29" s="634"/>
      <c r="U29" s="688"/>
      <c r="V29" s="688"/>
    </row>
    <row r="30" spans="1:22" x14ac:dyDescent="0.2">
      <c r="A30" s="635"/>
      <c r="B30" s="639" t="s">
        <v>299</v>
      </c>
      <c r="C30" s="639"/>
      <c r="D30" s="633"/>
      <c r="E30" s="631"/>
      <c r="F30" s="631"/>
      <c r="G30" s="631"/>
      <c r="H30" s="631"/>
      <c r="I30" s="634"/>
      <c r="J30" s="634"/>
      <c r="K30" s="634"/>
      <c r="L30" s="634"/>
      <c r="M30" s="671"/>
      <c r="N30" s="642"/>
      <c r="O30" s="642"/>
      <c r="P30" s="634"/>
      <c r="Q30" s="634"/>
      <c r="U30" s="688"/>
      <c r="V30" s="688"/>
    </row>
    <row r="31" spans="1:22" x14ac:dyDescent="0.2">
      <c r="A31" s="635"/>
      <c r="B31" s="632"/>
      <c r="C31" s="632"/>
      <c r="D31" s="634"/>
      <c r="E31" s="636"/>
      <c r="F31" s="636"/>
      <c r="G31" s="636"/>
      <c r="H31" s="636"/>
      <c r="I31" s="634"/>
      <c r="J31" s="671"/>
      <c r="K31" s="671"/>
      <c r="L31" s="671"/>
      <c r="M31" s="671"/>
      <c r="N31" s="642"/>
      <c r="O31" s="642"/>
      <c r="P31" s="634"/>
      <c r="Q31" s="634"/>
      <c r="U31" s="688"/>
      <c r="V31" s="688"/>
    </row>
    <row r="32" spans="1:22" ht="76.5" x14ac:dyDescent="0.2">
      <c r="A32" s="635"/>
      <c r="B32" s="640" t="s">
        <v>1227</v>
      </c>
      <c r="C32" s="641" t="s">
        <v>301</v>
      </c>
      <c r="D32" s="642">
        <v>10549</v>
      </c>
      <c r="E32" s="643">
        <v>83449015</v>
      </c>
      <c r="F32" s="643">
        <v>83449015</v>
      </c>
      <c r="G32" s="893">
        <f>+G40</f>
        <v>0</v>
      </c>
      <c r="H32" s="643">
        <v>83449015</v>
      </c>
      <c r="I32" s="644">
        <v>40991</v>
      </c>
      <c r="J32" s="644">
        <v>41066</v>
      </c>
      <c r="K32" s="644">
        <v>48372</v>
      </c>
      <c r="L32" s="652" t="s">
        <v>648</v>
      </c>
      <c r="M32" s="642" t="s">
        <v>586</v>
      </c>
      <c r="N32" s="646">
        <v>8.4699999999999998E-2</v>
      </c>
      <c r="O32" s="646">
        <v>8.0000000000000002E-3</v>
      </c>
      <c r="P32" s="674" t="s">
        <v>593</v>
      </c>
      <c r="Q32" s="670" t="s">
        <v>1234</v>
      </c>
      <c r="U32" s="688"/>
      <c r="V32" s="688"/>
    </row>
    <row r="33" spans="1:22" x14ac:dyDescent="0.2">
      <c r="A33" s="635"/>
      <c r="B33" s="675"/>
      <c r="C33" s="641"/>
      <c r="D33" s="642"/>
      <c r="E33" s="643"/>
      <c r="F33" s="643"/>
      <c r="G33" s="643"/>
      <c r="H33" s="643"/>
      <c r="I33" s="644"/>
      <c r="J33" s="644"/>
      <c r="K33" s="644"/>
      <c r="L33" s="644"/>
      <c r="M33" s="642"/>
      <c r="N33" s="642"/>
      <c r="O33" s="646"/>
      <c r="P33" s="674"/>
      <c r="Q33" s="670"/>
      <c r="U33" s="688"/>
      <c r="V33" s="688"/>
    </row>
    <row r="34" spans="1:22" s="416" customFormat="1" ht="76.5" x14ac:dyDescent="0.2">
      <c r="A34" s="684"/>
      <c r="B34" s="640" t="s">
        <v>1227</v>
      </c>
      <c r="C34" s="641" t="s">
        <v>301</v>
      </c>
      <c r="D34" s="642">
        <v>14504</v>
      </c>
      <c r="E34" s="643">
        <v>6854706</v>
      </c>
      <c r="F34" s="643">
        <v>6854706</v>
      </c>
      <c r="G34" s="893">
        <f>+G42</f>
        <v>0</v>
      </c>
      <c r="H34" s="643">
        <v>6854706</v>
      </c>
      <c r="I34" s="644">
        <v>41401</v>
      </c>
      <c r="J34" s="644">
        <v>41474</v>
      </c>
      <c r="K34" s="644">
        <v>48747</v>
      </c>
      <c r="L34" s="652" t="s">
        <v>648</v>
      </c>
      <c r="M34" s="642" t="s">
        <v>586</v>
      </c>
      <c r="N34" s="647" t="s">
        <v>594</v>
      </c>
      <c r="O34" s="646">
        <v>1.2999999999999999E-3</v>
      </c>
      <c r="P34" s="670" t="s">
        <v>593</v>
      </c>
      <c r="Q34" s="670" t="s">
        <v>1235</v>
      </c>
      <c r="U34" s="689"/>
      <c r="V34" s="689"/>
    </row>
    <row r="35" spans="1:22" x14ac:dyDescent="0.2">
      <c r="A35" s="635"/>
      <c r="B35" s="675"/>
      <c r="C35" s="641"/>
      <c r="D35" s="642"/>
      <c r="E35" s="643"/>
      <c r="F35" s="643"/>
      <c r="G35" s="643"/>
      <c r="H35" s="643"/>
      <c r="I35" s="644"/>
      <c r="J35" s="644"/>
      <c r="K35" s="644"/>
      <c r="L35" s="644"/>
      <c r="M35" s="642"/>
      <c r="N35" s="642"/>
      <c r="O35" s="646"/>
      <c r="P35" s="674"/>
      <c r="Q35" s="670"/>
      <c r="U35" s="690"/>
      <c r="V35" s="690"/>
    </row>
    <row r="36" spans="1:22" ht="76.5" x14ac:dyDescent="0.2">
      <c r="A36" s="635"/>
      <c r="B36" s="640" t="s">
        <v>1227</v>
      </c>
      <c r="C36" s="641" t="s">
        <v>301</v>
      </c>
      <c r="D36" s="642">
        <v>16868</v>
      </c>
      <c r="E36" s="643">
        <v>72675017</v>
      </c>
      <c r="F36" s="643">
        <v>72675017</v>
      </c>
      <c r="G36" s="893">
        <f>+G44</f>
        <v>0</v>
      </c>
      <c r="H36" s="643">
        <v>72675017</v>
      </c>
      <c r="I36" s="644">
        <v>41402</v>
      </c>
      <c r="J36" s="644">
        <v>41442</v>
      </c>
      <c r="K36" s="644">
        <v>48747</v>
      </c>
      <c r="L36" s="652" t="s">
        <v>648</v>
      </c>
      <c r="M36" s="642" t="s">
        <v>586</v>
      </c>
      <c r="N36" s="646">
        <v>8.5000000000000006E-2</v>
      </c>
      <c r="O36" s="646">
        <v>6.0000000000000001E-3</v>
      </c>
      <c r="P36" s="674" t="s">
        <v>593</v>
      </c>
      <c r="Q36" s="670" t="s">
        <v>1236</v>
      </c>
    </row>
    <row r="37" spans="1:22" x14ac:dyDescent="0.2">
      <c r="A37" s="635"/>
      <c r="B37" s="675"/>
      <c r="C37" s="641"/>
      <c r="D37" s="642"/>
      <c r="E37" s="643"/>
      <c r="F37" s="643"/>
      <c r="G37" s="643"/>
      <c r="H37" s="643"/>
      <c r="I37" s="644"/>
      <c r="J37" s="644"/>
      <c r="K37" s="644"/>
      <c r="L37" s="644"/>
      <c r="M37" s="642"/>
      <c r="N37" s="642"/>
      <c r="O37" s="646"/>
      <c r="P37" s="674"/>
      <c r="Q37" s="670"/>
    </row>
    <row r="38" spans="1:22" ht="76.5" x14ac:dyDescent="0.2">
      <c r="A38" s="635"/>
      <c r="B38" s="640" t="s">
        <v>1227</v>
      </c>
      <c r="C38" s="641" t="s">
        <v>301</v>
      </c>
      <c r="D38" s="642">
        <v>23328</v>
      </c>
      <c r="E38" s="643">
        <v>104534855</v>
      </c>
      <c r="F38" s="643">
        <v>104534855</v>
      </c>
      <c r="G38" s="893">
        <f>+G46</f>
        <v>0</v>
      </c>
      <c r="H38" s="643">
        <v>104534855</v>
      </c>
      <c r="I38" s="644">
        <v>41851</v>
      </c>
      <c r="J38" s="644">
        <v>41929</v>
      </c>
      <c r="K38" s="644">
        <v>49234</v>
      </c>
      <c r="L38" s="652" t="s">
        <v>648</v>
      </c>
      <c r="M38" s="642" t="s">
        <v>586</v>
      </c>
      <c r="N38" s="642" t="s">
        <v>595</v>
      </c>
      <c r="O38" s="646">
        <v>5.3E-3</v>
      </c>
      <c r="P38" s="674" t="s">
        <v>593</v>
      </c>
      <c r="Q38" s="670" t="s">
        <v>1237</v>
      </c>
    </row>
    <row r="39" spans="1:22" x14ac:dyDescent="0.2">
      <c r="A39" s="635"/>
      <c r="B39" s="675"/>
      <c r="C39" s="641"/>
      <c r="D39" s="642"/>
      <c r="E39" s="643"/>
      <c r="F39" s="643"/>
      <c r="G39" s="643"/>
      <c r="H39" s="643"/>
      <c r="I39" s="644"/>
      <c r="J39" s="644"/>
      <c r="K39" s="644"/>
      <c r="L39" s="644"/>
      <c r="M39" s="642"/>
      <c r="N39" s="642"/>
      <c r="O39" s="646"/>
      <c r="P39" s="674"/>
      <c r="Q39" s="670"/>
    </row>
    <row r="40" spans="1:22" ht="77.25" thickBot="1" x14ac:dyDescent="0.25">
      <c r="A40" s="691"/>
      <c r="B40" s="676" t="s">
        <v>1227</v>
      </c>
      <c r="C40" s="677" t="s">
        <v>302</v>
      </c>
      <c r="D40" s="678">
        <v>14505</v>
      </c>
      <c r="E40" s="679">
        <v>208708907</v>
      </c>
      <c r="F40" s="679">
        <v>208708907</v>
      </c>
      <c r="G40" s="894">
        <v>0</v>
      </c>
      <c r="H40" s="679">
        <v>208708907</v>
      </c>
      <c r="I40" s="680">
        <v>41103</v>
      </c>
      <c r="J40" s="680">
        <v>41204</v>
      </c>
      <c r="K40" s="680">
        <v>48509</v>
      </c>
      <c r="L40" s="681" t="s">
        <v>648</v>
      </c>
      <c r="M40" s="678" t="s">
        <v>586</v>
      </c>
      <c r="N40" s="682">
        <v>8.1699999999999995E-2</v>
      </c>
      <c r="O40" s="682">
        <v>0.02</v>
      </c>
      <c r="P40" s="681" t="s">
        <v>593</v>
      </c>
      <c r="Q40" s="683" t="s">
        <v>1238</v>
      </c>
    </row>
    <row r="41" spans="1:22" ht="13.5" thickTop="1" x14ac:dyDescent="0.2"/>
  </sheetData>
  <mergeCells count="15">
    <mergeCell ref="A2:Q2"/>
    <mergeCell ref="A3:Q3"/>
    <mergeCell ref="A4:Q4"/>
    <mergeCell ref="A5:Q5"/>
    <mergeCell ref="A7:B8"/>
    <mergeCell ref="C7:C8"/>
    <mergeCell ref="D7:D8"/>
    <mergeCell ref="E7:E8"/>
    <mergeCell ref="J7:K7"/>
    <mergeCell ref="L7:L8"/>
    <mergeCell ref="M7:M8"/>
    <mergeCell ref="N7:N8"/>
    <mergeCell ref="O7:O8"/>
    <mergeCell ref="P7:P8"/>
    <mergeCell ref="Q7:Q8"/>
  </mergeCells>
  <printOptions horizontalCentered="1" verticalCentered="1"/>
  <pageMargins left="0" right="0" top="0" bottom="0" header="0.31496062992125984" footer="0.31496062992125984"/>
  <pageSetup scale="44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26"/>
  <sheetViews>
    <sheetView zoomScale="110" zoomScaleNormal="110" workbookViewId="0">
      <selection activeCell="A5" sqref="A5:B5"/>
    </sheetView>
  </sheetViews>
  <sheetFormatPr baseColWidth="10" defaultColWidth="11.42578125" defaultRowHeight="12.75" x14ac:dyDescent="0.2"/>
  <cols>
    <col min="1" max="1" width="73.42578125" style="154" customWidth="1"/>
    <col min="2" max="2" width="20.85546875" style="154" customWidth="1"/>
    <col min="3" max="3" width="26.7109375" style="154" customWidth="1"/>
    <col min="4" max="16384" width="11.42578125" style="154"/>
  </cols>
  <sheetData>
    <row r="1" spans="1:3" ht="15.75" x14ac:dyDescent="0.2">
      <c r="A1" s="157"/>
      <c r="B1"/>
      <c r="C1"/>
    </row>
    <row r="2" spans="1:3" ht="20.25" customHeight="1" x14ac:dyDescent="0.25">
      <c r="A2" s="963" t="s">
        <v>140</v>
      </c>
      <c r="B2" s="963"/>
      <c r="C2"/>
    </row>
    <row r="3" spans="1:3" ht="20.25" customHeight="1" x14ac:dyDescent="0.2">
      <c r="A3" s="941" t="s">
        <v>726</v>
      </c>
      <c r="B3" s="941"/>
      <c r="C3" s="341"/>
    </row>
    <row r="4" spans="1:3" ht="21" customHeight="1" x14ac:dyDescent="0.2">
      <c r="A4" s="956" t="s">
        <v>303</v>
      </c>
      <c r="B4" s="956"/>
      <c r="C4"/>
    </row>
    <row r="5" spans="1:3" ht="15.75" x14ac:dyDescent="0.2">
      <c r="A5" s="964" t="s">
        <v>15</v>
      </c>
      <c r="B5" s="964"/>
      <c r="C5"/>
    </row>
    <row r="6" spans="1:3" ht="9.75" customHeight="1" thickBot="1" x14ac:dyDescent="0.25">
      <c r="A6" s="157"/>
      <c r="B6"/>
      <c r="C6"/>
    </row>
    <row r="7" spans="1:3" ht="17.25" thickTop="1" thickBot="1" x14ac:dyDescent="0.25">
      <c r="A7" s="173" t="s">
        <v>117</v>
      </c>
      <c r="B7" s="477" t="s">
        <v>19</v>
      </c>
      <c r="C7"/>
    </row>
    <row r="8" spans="1:3" ht="24" customHeight="1" thickTop="1" x14ac:dyDescent="0.2">
      <c r="A8" s="169" t="s">
        <v>241</v>
      </c>
      <c r="B8" s="360">
        <v>4626908122</v>
      </c>
      <c r="C8"/>
    </row>
    <row r="9" spans="1:3" ht="19.5" customHeight="1" x14ac:dyDescent="0.2">
      <c r="A9" s="169" t="s">
        <v>118</v>
      </c>
      <c r="B9" s="360">
        <v>1703669006</v>
      </c>
      <c r="C9"/>
    </row>
    <row r="10" spans="1:3" ht="20.25" customHeight="1" x14ac:dyDescent="0.2">
      <c r="A10" s="169" t="s">
        <v>119</v>
      </c>
      <c r="B10" s="359">
        <f>SUM(B11:B12)</f>
        <v>934727788</v>
      </c>
      <c r="C10"/>
    </row>
    <row r="11" spans="1:3" ht="19.5" customHeight="1" x14ac:dyDescent="0.2">
      <c r="A11" s="170" t="s">
        <v>596</v>
      </c>
      <c r="B11" s="167">
        <v>113304067</v>
      </c>
      <c r="C11" s="114"/>
    </row>
    <row r="12" spans="1:3" ht="19.5" customHeight="1" x14ac:dyDescent="0.2">
      <c r="A12" s="170" t="s">
        <v>597</v>
      </c>
      <c r="B12" s="167">
        <v>821423721</v>
      </c>
      <c r="C12"/>
    </row>
    <row r="13" spans="1:3" ht="31.5" customHeight="1" x14ac:dyDescent="0.2">
      <c r="A13" s="169" t="s">
        <v>203</v>
      </c>
      <c r="B13" s="360">
        <v>652812688</v>
      </c>
      <c r="C13"/>
    </row>
    <row r="14" spans="1:3" ht="21" customHeight="1" x14ac:dyDescent="0.2">
      <c r="A14" s="168" t="s">
        <v>120</v>
      </c>
      <c r="B14" s="360">
        <v>400376301</v>
      </c>
      <c r="C14"/>
    </row>
    <row r="15" spans="1:3" ht="21.75" customHeight="1" x14ac:dyDescent="0.2">
      <c r="A15" s="169" t="s">
        <v>121</v>
      </c>
      <c r="B15" s="359">
        <f>SUM(B16:B17)</f>
        <v>110939582</v>
      </c>
      <c r="C15"/>
    </row>
    <row r="16" spans="1:3" ht="19.5" customHeight="1" x14ac:dyDescent="0.2">
      <c r="A16" s="171" t="s">
        <v>122</v>
      </c>
      <c r="B16" s="167">
        <v>43790385</v>
      </c>
      <c r="C16"/>
    </row>
    <row r="17" spans="1:3" ht="20.25" customHeight="1" x14ac:dyDescent="0.2">
      <c r="A17" s="171" t="s">
        <v>123</v>
      </c>
      <c r="B17" s="167">
        <v>67149197</v>
      </c>
      <c r="C17"/>
    </row>
    <row r="18" spans="1:3" ht="21" customHeight="1" x14ac:dyDescent="0.2">
      <c r="A18" s="169" t="s">
        <v>124</v>
      </c>
      <c r="B18" s="360">
        <v>171658496</v>
      </c>
      <c r="C18"/>
    </row>
    <row r="19" spans="1:3" ht="30.75" customHeight="1" x14ac:dyDescent="0.2">
      <c r="A19" s="169" t="s">
        <v>125</v>
      </c>
      <c r="B19" s="360">
        <v>265556762</v>
      </c>
      <c r="C19"/>
    </row>
    <row r="20" spans="1:3" ht="9.75" customHeight="1" thickBot="1" x14ac:dyDescent="0.25">
      <c r="A20" s="168"/>
      <c r="B20" s="167"/>
      <c r="C20"/>
    </row>
    <row r="21" spans="1:3" ht="17.25" thickTop="1" thickBot="1" x14ac:dyDescent="0.25">
      <c r="A21" s="173" t="s">
        <v>3</v>
      </c>
      <c r="B21" s="174">
        <f>B19+B18+B15+B14+B13+B10+B9+B8</f>
        <v>8866648745</v>
      </c>
      <c r="C21"/>
    </row>
    <row r="22" spans="1:3" ht="16.5" thickTop="1" x14ac:dyDescent="0.2">
      <c r="A22" s="157"/>
      <c r="B22"/>
      <c r="C22"/>
    </row>
    <row r="23" spans="1:3" x14ac:dyDescent="0.2">
      <c r="A23" s="431" t="s">
        <v>669</v>
      </c>
      <c r="B23" s="114"/>
      <c r="C23"/>
    </row>
    <row r="24" spans="1:3" x14ac:dyDescent="0.2">
      <c r="B24" s="114"/>
      <c r="C24"/>
    </row>
    <row r="25" spans="1:3" x14ac:dyDescent="0.2">
      <c r="B25"/>
      <c r="C25"/>
    </row>
    <row r="26" spans="1:3" x14ac:dyDescent="0.2">
      <c r="B26"/>
      <c r="C26"/>
    </row>
  </sheetData>
  <mergeCells count="4">
    <mergeCell ref="A2:B2"/>
    <mergeCell ref="A4:B4"/>
    <mergeCell ref="A5:B5"/>
    <mergeCell ref="A3:B3"/>
  </mergeCells>
  <printOptions horizontalCentered="1"/>
  <pageMargins left="0.31496062992125984" right="0.31496062992125984" top="0.35433070866141736" bottom="0.35433070866141736" header="0.31496062992125984" footer="0.31496062992125984"/>
  <pageSetup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16"/>
  <sheetViews>
    <sheetView topLeftCell="A4" zoomScale="110" zoomScaleNormal="110" workbookViewId="0">
      <selection activeCell="C23" sqref="C23"/>
    </sheetView>
  </sheetViews>
  <sheetFormatPr baseColWidth="10" defaultColWidth="11.42578125" defaultRowHeight="12.75" x14ac:dyDescent="0.2"/>
  <cols>
    <col min="1" max="1" width="51.42578125" style="154" customWidth="1"/>
    <col min="2" max="2" width="17.28515625" style="154" customWidth="1"/>
    <col min="3" max="3" width="22.28515625" style="154" customWidth="1"/>
    <col min="4" max="16384" width="11.42578125" style="154"/>
  </cols>
  <sheetData>
    <row r="1" spans="1:3" ht="24" customHeight="1" x14ac:dyDescent="0.25">
      <c r="A1" s="963" t="s">
        <v>139</v>
      </c>
      <c r="B1" s="963"/>
      <c r="C1" s="963"/>
    </row>
    <row r="2" spans="1:3" ht="18.75" customHeight="1" x14ac:dyDescent="0.2">
      <c r="A2" s="941" t="s">
        <v>726</v>
      </c>
      <c r="B2" s="941"/>
      <c r="C2" s="941"/>
    </row>
    <row r="3" spans="1:3" ht="52.15" customHeight="1" x14ac:dyDescent="0.2">
      <c r="A3" s="956" t="s">
        <v>1129</v>
      </c>
      <c r="B3" s="1041"/>
      <c r="C3" s="1041"/>
    </row>
    <row r="4" spans="1:3" ht="15" x14ac:dyDescent="0.2">
      <c r="A4" s="957" t="s">
        <v>15</v>
      </c>
      <c r="B4" s="957"/>
      <c r="C4" s="957"/>
    </row>
    <row r="5" spans="1:3" ht="13.5" thickBot="1" x14ac:dyDescent="0.25"/>
    <row r="6" spans="1:3" ht="46.5" customHeight="1" thickTop="1" thickBot="1" x14ac:dyDescent="0.25">
      <c r="A6" s="172" t="s">
        <v>126</v>
      </c>
      <c r="B6" s="173" t="s">
        <v>1322</v>
      </c>
      <c r="C6" s="173" t="s">
        <v>1323</v>
      </c>
    </row>
    <row r="7" spans="1:3" ht="32.450000000000003" customHeight="1" thickTop="1" x14ac:dyDescent="0.2">
      <c r="A7" s="161" t="s">
        <v>1321</v>
      </c>
      <c r="B7" s="161"/>
      <c r="C7" s="161"/>
    </row>
    <row r="8" spans="1:3" ht="39.75" customHeight="1" x14ac:dyDescent="0.2">
      <c r="A8" s="161" t="s">
        <v>127</v>
      </c>
      <c r="B8" s="162">
        <v>1</v>
      </c>
      <c r="C8" s="194">
        <v>750000</v>
      </c>
    </row>
    <row r="9" spans="1:3" ht="38.25" customHeight="1" x14ac:dyDescent="0.2">
      <c r="A9" s="161" t="s">
        <v>128</v>
      </c>
      <c r="B9" s="194">
        <v>750001</v>
      </c>
      <c r="C9" s="194">
        <v>2750000</v>
      </c>
    </row>
    <row r="10" spans="1:3" ht="20.25" customHeight="1" x14ac:dyDescent="0.2">
      <c r="A10" s="163" t="s">
        <v>129</v>
      </c>
      <c r="B10" s="194" t="s">
        <v>147</v>
      </c>
      <c r="C10" s="162" t="s">
        <v>130</v>
      </c>
    </row>
    <row r="11" spans="1:3" ht="33.75" customHeight="1" x14ac:dyDescent="0.2">
      <c r="A11" s="500" t="s">
        <v>131</v>
      </c>
      <c r="B11" s="162"/>
      <c r="C11" s="162"/>
    </row>
    <row r="12" spans="1:3" ht="36" customHeight="1" x14ac:dyDescent="0.2">
      <c r="A12" s="164" t="s">
        <v>132</v>
      </c>
      <c r="B12" s="162">
        <v>1</v>
      </c>
      <c r="C12" s="194">
        <v>500000</v>
      </c>
    </row>
    <row r="13" spans="1:3" ht="52.5" customHeight="1" x14ac:dyDescent="0.2">
      <c r="A13" s="161" t="s">
        <v>133</v>
      </c>
      <c r="B13" s="194">
        <v>500001</v>
      </c>
      <c r="C13" s="194">
        <v>1500000</v>
      </c>
    </row>
    <row r="14" spans="1:3" ht="28.5" customHeight="1" thickBot="1" x14ac:dyDescent="0.25">
      <c r="A14" s="165" t="s">
        <v>129</v>
      </c>
      <c r="B14" s="195" t="s">
        <v>148</v>
      </c>
      <c r="C14" s="166" t="s">
        <v>130</v>
      </c>
    </row>
    <row r="15" spans="1:3" ht="13.5" thickTop="1" x14ac:dyDescent="0.2"/>
    <row r="16" spans="1:3" x14ac:dyDescent="0.2">
      <c r="A16" s="154" t="s">
        <v>1324</v>
      </c>
    </row>
  </sheetData>
  <mergeCells count="4">
    <mergeCell ref="A1:C1"/>
    <mergeCell ref="A3:C3"/>
    <mergeCell ref="A4:C4"/>
    <mergeCell ref="A2:C2"/>
  </mergeCells>
  <printOptions horizontalCentered="1"/>
  <pageMargins left="0.70866141732283472" right="0.70866141732283472" top="0.74803149606299213" bottom="0.74803149606299213" header="0.31496062992125984" footer="0.31496062992125984"/>
  <pageSetup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85"/>
  <sheetViews>
    <sheetView zoomScaleNormal="100" workbookViewId="0">
      <selection activeCell="D51" sqref="D51"/>
    </sheetView>
  </sheetViews>
  <sheetFormatPr baseColWidth="10" defaultColWidth="11.42578125" defaultRowHeight="12.75" x14ac:dyDescent="0.2"/>
  <cols>
    <col min="1" max="1" width="6.85546875" style="2" customWidth="1"/>
    <col min="2" max="2" width="8.7109375" style="2" customWidth="1"/>
    <col min="3" max="3" width="68.42578125" style="2" customWidth="1"/>
    <col min="4" max="4" width="19.28515625" style="109" customWidth="1"/>
    <col min="5" max="5" width="9" style="2" customWidth="1"/>
    <col min="6" max="6" width="8.7109375" style="2" customWidth="1"/>
    <col min="7" max="7" width="16.28515625" style="2" customWidth="1"/>
    <col min="8" max="16384" width="11.42578125" style="2"/>
  </cols>
  <sheetData>
    <row r="1" spans="1:9" ht="18" customHeight="1" x14ac:dyDescent="0.2">
      <c r="A1" s="958" t="s">
        <v>207</v>
      </c>
      <c r="B1" s="958"/>
      <c r="C1" s="958"/>
      <c r="D1" s="958"/>
      <c r="E1" s="958"/>
    </row>
    <row r="2" spans="1:9" ht="18" customHeight="1" x14ac:dyDescent="0.2">
      <c r="A2" s="941" t="s">
        <v>726</v>
      </c>
      <c r="B2" s="941"/>
      <c r="C2" s="941"/>
      <c r="D2" s="941"/>
      <c r="E2" s="941"/>
      <c r="F2" s="341"/>
    </row>
    <row r="3" spans="1:9" ht="18" customHeight="1" x14ac:dyDescent="0.25">
      <c r="A3" s="958" t="s">
        <v>29</v>
      </c>
      <c r="B3" s="1042"/>
      <c r="C3" s="1042"/>
      <c r="D3" s="1042"/>
      <c r="E3" s="1042"/>
    </row>
    <row r="4" spans="1:9" ht="18" customHeight="1" x14ac:dyDescent="0.2">
      <c r="A4" s="964" t="s">
        <v>15</v>
      </c>
      <c r="B4" s="964"/>
      <c r="C4" s="964"/>
      <c r="D4" s="964"/>
      <c r="E4" s="964"/>
    </row>
    <row r="5" spans="1:9" ht="12" customHeight="1" thickBot="1" x14ac:dyDescent="0.25">
      <c r="A5" s="3"/>
      <c r="B5" s="3"/>
      <c r="C5" s="3"/>
      <c r="D5" s="97"/>
      <c r="E5" s="4"/>
    </row>
    <row r="6" spans="1:9" ht="12.75" customHeight="1" thickTop="1" x14ac:dyDescent="0.2">
      <c r="A6" s="965" t="s">
        <v>16</v>
      </c>
      <c r="B6" s="966"/>
      <c r="C6" s="967"/>
      <c r="D6" s="1046" t="s">
        <v>17</v>
      </c>
      <c r="E6" s="1046" t="s">
        <v>18</v>
      </c>
      <c r="F6" s="446"/>
    </row>
    <row r="7" spans="1:9" ht="12.75" customHeight="1" x14ac:dyDescent="0.2">
      <c r="A7" s="1052"/>
      <c r="B7" s="1053"/>
      <c r="C7" s="1054"/>
      <c r="D7" s="1047"/>
      <c r="E7" s="1047" t="s">
        <v>18</v>
      </c>
      <c r="F7" s="446"/>
    </row>
    <row r="8" spans="1:9" ht="12.75" customHeight="1" thickBot="1" x14ac:dyDescent="0.25">
      <c r="A8" s="975"/>
      <c r="B8" s="976"/>
      <c r="C8" s="977"/>
      <c r="D8" s="1048"/>
      <c r="E8" s="1048"/>
      <c r="F8" s="446"/>
    </row>
    <row r="9" spans="1:9" ht="8.1" customHeight="1" thickTop="1" thickBot="1" x14ac:dyDescent="0.25">
      <c r="A9" s="34"/>
      <c r="B9" s="34"/>
      <c r="C9" s="34"/>
      <c r="D9" s="98"/>
      <c r="E9" s="35"/>
      <c r="F9" s="446"/>
    </row>
    <row r="10" spans="1:9" ht="8.1" customHeight="1" thickTop="1" x14ac:dyDescent="0.2">
      <c r="A10" s="36"/>
      <c r="B10" s="26"/>
      <c r="C10" s="26"/>
      <c r="D10" s="99"/>
      <c r="E10" s="28"/>
      <c r="F10" s="446"/>
    </row>
    <row r="11" spans="1:9" ht="15" x14ac:dyDescent="0.2">
      <c r="A11" s="501" t="s">
        <v>35</v>
      </c>
      <c r="B11" s="9"/>
      <c r="C11" s="9"/>
      <c r="D11" s="502">
        <f>SUM(D12:D14)</f>
        <v>3871651302</v>
      </c>
      <c r="E11" s="503">
        <f>D11/D40*100</f>
        <v>35.609481226434788</v>
      </c>
      <c r="F11" s="446"/>
    </row>
    <row r="12" spans="1:9" x14ac:dyDescent="0.2">
      <c r="A12" s="11"/>
      <c r="B12" s="91" t="s">
        <v>48</v>
      </c>
      <c r="C12" s="12"/>
      <c r="D12" s="112">
        <v>2374977405</v>
      </c>
      <c r="E12" s="10"/>
      <c r="F12" s="446"/>
    </row>
    <row r="13" spans="1:9" x14ac:dyDescent="0.2">
      <c r="A13" s="11"/>
      <c r="B13" s="91" t="s">
        <v>49</v>
      </c>
      <c r="C13" s="12"/>
      <c r="D13" s="112">
        <v>405303614</v>
      </c>
      <c r="E13" s="10"/>
      <c r="F13" s="446"/>
    </row>
    <row r="14" spans="1:9" x14ac:dyDescent="0.2">
      <c r="A14" s="11"/>
      <c r="B14" s="91" t="s">
        <v>50</v>
      </c>
      <c r="C14" s="12"/>
      <c r="D14" s="112">
        <v>1091370283</v>
      </c>
      <c r="E14" s="10"/>
      <c r="F14" s="446"/>
    </row>
    <row r="15" spans="1:9" ht="6" customHeight="1" x14ac:dyDescent="0.2">
      <c r="A15" s="11"/>
      <c r="B15" s="12"/>
      <c r="C15" s="12"/>
      <c r="D15" s="101"/>
      <c r="E15" s="10"/>
      <c r="F15" s="446"/>
    </row>
    <row r="16" spans="1:9" ht="15" x14ac:dyDescent="0.2">
      <c r="A16" s="1043" t="s">
        <v>51</v>
      </c>
      <c r="B16" s="1044"/>
      <c r="C16" s="1045"/>
      <c r="D16" s="502">
        <f>SUM(D17:D23)</f>
        <v>3671801018</v>
      </c>
      <c r="E16" s="503">
        <f>D16/D40*100</f>
        <v>33.771359871725124</v>
      </c>
      <c r="F16" s="446"/>
      <c r="G16" s="398"/>
      <c r="H16" s="398"/>
      <c r="I16" s="398"/>
    </row>
    <row r="17" spans="1:9" x14ac:dyDescent="0.2">
      <c r="A17" s="96"/>
      <c r="B17" s="1055" t="s">
        <v>76</v>
      </c>
      <c r="C17" s="1056"/>
      <c r="D17" s="110">
        <f>243041230+314230866</f>
        <v>557272096</v>
      </c>
      <c r="E17" s="10"/>
      <c r="F17" s="446"/>
      <c r="G17" s="398"/>
      <c r="H17" s="398"/>
      <c r="I17" s="398"/>
    </row>
    <row r="18" spans="1:9" x14ac:dyDescent="0.2">
      <c r="A18" s="96"/>
      <c r="B18" s="1055" t="s">
        <v>73</v>
      </c>
      <c r="C18" s="1056"/>
      <c r="D18" s="110">
        <v>257727076</v>
      </c>
      <c r="E18" s="10"/>
      <c r="F18" s="446"/>
    </row>
    <row r="19" spans="1:9" x14ac:dyDescent="0.2">
      <c r="A19" s="96"/>
      <c r="B19" s="1055" t="s">
        <v>74</v>
      </c>
      <c r="C19" s="1056"/>
      <c r="D19" s="110">
        <v>481128228</v>
      </c>
      <c r="E19" s="10"/>
      <c r="F19" s="446"/>
      <c r="G19" s="444"/>
    </row>
    <row r="20" spans="1:9" s="5" customFormat="1" x14ac:dyDescent="0.2">
      <c r="A20" s="8"/>
      <c r="B20" s="91" t="s">
        <v>75</v>
      </c>
      <c r="C20" s="12"/>
      <c r="D20" s="110">
        <v>2308377618</v>
      </c>
      <c r="E20" s="10"/>
      <c r="F20" s="447"/>
    </row>
    <row r="21" spans="1:9" s="5" customFormat="1" x14ac:dyDescent="0.2">
      <c r="A21" s="8"/>
      <c r="B21" s="90" t="s">
        <v>657</v>
      </c>
      <c r="C21" s="12"/>
      <c r="D21" s="110">
        <v>16296000</v>
      </c>
      <c r="E21" s="10"/>
      <c r="F21" s="447"/>
    </row>
    <row r="22" spans="1:9" s="5" customFormat="1" x14ac:dyDescent="0.2">
      <c r="A22" s="8"/>
      <c r="B22" s="90" t="s">
        <v>643</v>
      </c>
      <c r="C22" s="12"/>
      <c r="D22" s="110">
        <v>18000000</v>
      </c>
      <c r="E22" s="10"/>
      <c r="F22" s="447"/>
    </row>
    <row r="23" spans="1:9" s="5" customFormat="1" x14ac:dyDescent="0.2">
      <c r="A23" s="8"/>
      <c r="B23" s="90" t="s">
        <v>77</v>
      </c>
      <c r="C23" s="12"/>
      <c r="D23" s="110">
        <v>33000000</v>
      </c>
      <c r="E23" s="10"/>
      <c r="F23" s="447"/>
      <c r="G23" s="443"/>
    </row>
    <row r="24" spans="1:9" s="5" customFormat="1" ht="5.25" customHeight="1" x14ac:dyDescent="0.2">
      <c r="A24" s="8"/>
      <c r="B24" s="91"/>
      <c r="C24" s="12"/>
      <c r="D24" s="100"/>
      <c r="E24" s="10"/>
      <c r="F24" s="447"/>
    </row>
    <row r="25" spans="1:9" ht="15" x14ac:dyDescent="0.2">
      <c r="A25" s="501" t="s">
        <v>52</v>
      </c>
      <c r="B25" s="504"/>
      <c r="C25" s="504"/>
      <c r="D25" s="502">
        <v>4342369</v>
      </c>
      <c r="E25" s="503">
        <f>D25/D40*100</f>
        <v>3.9938903408960044E-2</v>
      </c>
      <c r="F25" s="446"/>
    </row>
    <row r="26" spans="1:9" ht="5.25" customHeight="1" x14ac:dyDescent="0.2">
      <c r="A26" s="8"/>
      <c r="B26" s="12"/>
      <c r="C26" s="12"/>
      <c r="D26" s="102"/>
      <c r="E26" s="10"/>
      <c r="F26" s="446"/>
    </row>
    <row r="27" spans="1:9" ht="15" x14ac:dyDescent="0.2">
      <c r="A27" s="505" t="s">
        <v>53</v>
      </c>
      <c r="B27" s="480"/>
      <c r="C27" s="480"/>
      <c r="D27" s="506">
        <v>43237766</v>
      </c>
      <c r="E27" s="503">
        <f>D27/D40*100</f>
        <v>0.39767899961823072</v>
      </c>
      <c r="F27" s="446"/>
    </row>
    <row r="28" spans="1:9" x14ac:dyDescent="0.2">
      <c r="A28" s="14"/>
      <c r="B28" s="9"/>
      <c r="C28" s="9"/>
      <c r="D28" s="102"/>
      <c r="E28" s="10"/>
      <c r="F28" s="446"/>
    </row>
    <row r="29" spans="1:9" ht="15" x14ac:dyDescent="0.2">
      <c r="A29" s="505" t="s">
        <v>579</v>
      </c>
      <c r="B29" s="480"/>
      <c r="C29" s="480"/>
      <c r="D29" s="506">
        <f>D30</f>
        <v>13014839</v>
      </c>
      <c r="E29" s="503">
        <f>D29/D40*100</f>
        <v>0.11970387539708535</v>
      </c>
      <c r="F29" s="446"/>
    </row>
    <row r="30" spans="1:9" x14ac:dyDescent="0.2">
      <c r="A30" s="14"/>
      <c r="B30" s="91" t="s">
        <v>580</v>
      </c>
      <c r="C30" s="9"/>
      <c r="D30" s="111">
        <v>13014839</v>
      </c>
      <c r="E30" s="10"/>
      <c r="F30" s="446"/>
    </row>
    <row r="31" spans="1:9" ht="6" customHeight="1" x14ac:dyDescent="0.2">
      <c r="A31" s="15"/>
      <c r="B31" s="75"/>
      <c r="C31" s="12"/>
      <c r="D31" s="102"/>
      <c r="E31" s="10"/>
      <c r="F31" s="446"/>
    </row>
    <row r="32" spans="1:9" ht="12" customHeight="1" x14ac:dyDescent="0.2">
      <c r="A32" s="505" t="s">
        <v>54</v>
      </c>
      <c r="B32" s="504"/>
      <c r="C32" s="504"/>
      <c r="D32" s="506">
        <f>SUM(D33:D34)</f>
        <v>2915545008</v>
      </c>
      <c r="E32" s="503">
        <f>D32/D40*100-0.01</f>
        <v>26.805701396861402</v>
      </c>
      <c r="F32" s="446"/>
    </row>
    <row r="33" spans="1:7" x14ac:dyDescent="0.2">
      <c r="A33" s="14"/>
      <c r="B33" s="91" t="s">
        <v>312</v>
      </c>
      <c r="C33" s="12"/>
      <c r="D33" s="111">
        <v>2782282984</v>
      </c>
      <c r="E33" s="10"/>
      <c r="F33" s="446"/>
    </row>
    <row r="34" spans="1:7" x14ac:dyDescent="0.2">
      <c r="A34" s="14"/>
      <c r="B34" s="91" t="s">
        <v>313</v>
      </c>
      <c r="C34" s="12"/>
      <c r="D34" s="111">
        <f>2915545008-D33</f>
        <v>133262024</v>
      </c>
      <c r="E34" s="10"/>
      <c r="F34" s="446"/>
      <c r="G34" s="444"/>
    </row>
    <row r="35" spans="1:7" ht="4.5" customHeight="1" x14ac:dyDescent="0.2">
      <c r="A35" s="14"/>
      <c r="B35" s="12"/>
      <c r="C35" s="12"/>
      <c r="D35" s="102"/>
      <c r="E35" s="10"/>
      <c r="F35" s="446"/>
    </row>
    <row r="36" spans="1:7" ht="15" x14ac:dyDescent="0.2">
      <c r="A36" s="505" t="s">
        <v>36</v>
      </c>
      <c r="B36" s="504"/>
      <c r="C36" s="504"/>
      <c r="D36" s="506">
        <f>SUM(D37:D38)</f>
        <v>352937060</v>
      </c>
      <c r="E36" s="503">
        <f>D36/D40*100</f>
        <v>3.2461357265544075</v>
      </c>
      <c r="F36" s="446"/>
    </row>
    <row r="37" spans="1:7" x14ac:dyDescent="0.2">
      <c r="A37" s="14"/>
      <c r="B37" s="91" t="s">
        <v>184</v>
      </c>
      <c r="C37" s="12"/>
      <c r="D37" s="111">
        <v>46529892</v>
      </c>
      <c r="E37" s="445"/>
      <c r="F37" s="446"/>
      <c r="G37" s="444"/>
    </row>
    <row r="38" spans="1:7" x14ac:dyDescent="0.2">
      <c r="A38" s="14"/>
      <c r="B38" s="91" t="s">
        <v>185</v>
      </c>
      <c r="C38" s="12"/>
      <c r="D38" s="111">
        <v>306407168</v>
      </c>
      <c r="E38" s="10"/>
      <c r="F38" s="446"/>
    </row>
    <row r="39" spans="1:7" s="5" customFormat="1" ht="5.25" customHeight="1" x14ac:dyDescent="0.2">
      <c r="A39" s="14"/>
      <c r="B39" s="9"/>
      <c r="C39" s="9"/>
      <c r="D39" s="103"/>
      <c r="E39" s="10"/>
      <c r="F39" s="447"/>
    </row>
    <row r="40" spans="1:7" ht="15" customHeight="1" x14ac:dyDescent="0.2">
      <c r="A40" s="16" t="s">
        <v>670</v>
      </c>
      <c r="B40" s="17"/>
      <c r="C40" s="507"/>
      <c r="D40" s="508">
        <f>SUM(D11+D16+D25+D27+D29+D32+D36)</f>
        <v>10872529362</v>
      </c>
      <c r="E40" s="509">
        <f>SUM(E11+E16+E25+E27+E32+E36+E29)+0.01</f>
        <v>100.00000000000003</v>
      </c>
      <c r="G40" s="448">
        <f>D40/D79*100</f>
        <v>49.459386949002926</v>
      </c>
    </row>
    <row r="41" spans="1:7" ht="8.1" customHeight="1" thickBot="1" x14ac:dyDescent="0.25">
      <c r="A41" s="18"/>
      <c r="B41" s="19"/>
      <c r="C41" s="20"/>
      <c r="D41" s="104"/>
      <c r="E41" s="21"/>
      <c r="F41" s="446"/>
    </row>
    <row r="42" spans="1:7" ht="8.1" customHeight="1" thickTop="1" thickBot="1" x14ac:dyDescent="0.25">
      <c r="A42" s="22"/>
      <c r="B42" s="22"/>
      <c r="C42" s="23"/>
      <c r="D42" s="105"/>
      <c r="E42" s="24"/>
      <c r="F42" s="446"/>
    </row>
    <row r="43" spans="1:7" ht="0.75" customHeight="1" thickTop="1" x14ac:dyDescent="0.2">
      <c r="A43" s="25"/>
      <c r="B43" s="26"/>
      <c r="C43" s="27"/>
      <c r="D43" s="106"/>
      <c r="E43" s="28"/>
      <c r="F43" s="446"/>
    </row>
    <row r="44" spans="1:7" ht="5.25" customHeight="1" x14ac:dyDescent="0.2">
      <c r="A44" s="15"/>
      <c r="B44" s="12"/>
      <c r="C44" s="29"/>
      <c r="D44" s="103"/>
      <c r="E44" s="13"/>
      <c r="F44" s="446"/>
    </row>
    <row r="45" spans="1:7" ht="12.75" customHeight="1" x14ac:dyDescent="0.2">
      <c r="A45" s="505" t="s">
        <v>42</v>
      </c>
      <c r="B45" s="504"/>
      <c r="C45" s="510"/>
      <c r="D45" s="511"/>
      <c r="E45" s="512"/>
      <c r="F45" s="446"/>
    </row>
    <row r="46" spans="1:7" ht="3" customHeight="1" x14ac:dyDescent="0.2">
      <c r="A46" s="505"/>
      <c r="B46" s="480"/>
      <c r="C46" s="480"/>
      <c r="D46" s="502"/>
      <c r="E46" s="503"/>
      <c r="F46" s="446"/>
    </row>
    <row r="47" spans="1:7" ht="25.5" customHeight="1" x14ac:dyDescent="0.2">
      <c r="A47" s="1043" t="s">
        <v>240</v>
      </c>
      <c r="B47" s="1044"/>
      <c r="C47" s="1045"/>
      <c r="D47" s="502">
        <v>4626908122</v>
      </c>
      <c r="E47" s="503">
        <f>D47/D76*100</f>
        <v>41.645541162401017</v>
      </c>
      <c r="F47" s="446"/>
    </row>
    <row r="48" spans="1:7" ht="3.75" customHeight="1" x14ac:dyDescent="0.2">
      <c r="A48" s="501"/>
      <c r="B48" s="504"/>
      <c r="C48" s="504"/>
      <c r="D48" s="502"/>
      <c r="E48" s="503"/>
      <c r="F48" s="446"/>
    </row>
    <row r="49" spans="1:7" ht="18" customHeight="1" x14ac:dyDescent="0.2">
      <c r="A49" s="1057" t="s">
        <v>37</v>
      </c>
      <c r="B49" s="1058"/>
      <c r="C49" s="1059"/>
      <c r="D49" s="502">
        <v>1703669006</v>
      </c>
      <c r="E49" s="503">
        <f>D49/D76*100</f>
        <v>15.334261205474576</v>
      </c>
      <c r="F49" s="446"/>
    </row>
    <row r="50" spans="1:7" ht="3.75" customHeight="1" x14ac:dyDescent="0.2">
      <c r="A50" s="513"/>
      <c r="B50" s="504"/>
      <c r="C50" s="504"/>
      <c r="D50" s="502"/>
      <c r="E50" s="503"/>
      <c r="F50" s="446"/>
    </row>
    <row r="51" spans="1:7" ht="20.45" customHeight="1" x14ac:dyDescent="0.2">
      <c r="A51" s="1043" t="s">
        <v>1217</v>
      </c>
      <c r="B51" s="1044"/>
      <c r="C51" s="1045"/>
      <c r="D51" s="502">
        <f>SUM(D52,D53)</f>
        <v>934727788</v>
      </c>
      <c r="E51" s="503">
        <f>D51/D76*100</f>
        <v>8.4132305082313987</v>
      </c>
      <c r="F51" s="446"/>
    </row>
    <row r="52" spans="1:7" x14ac:dyDescent="0.2">
      <c r="A52" s="8"/>
      <c r="B52" s="91" t="s">
        <v>43</v>
      </c>
      <c r="C52" s="9"/>
      <c r="D52" s="110">
        <v>113304067</v>
      </c>
      <c r="E52" s="10"/>
      <c r="F52" s="446"/>
    </row>
    <row r="53" spans="1:7" x14ac:dyDescent="0.2">
      <c r="A53" s="8"/>
      <c r="B53" s="91" t="s">
        <v>44</v>
      </c>
      <c r="C53" s="9"/>
      <c r="D53" s="110">
        <v>821423721</v>
      </c>
      <c r="E53" s="10"/>
      <c r="F53" s="446"/>
    </row>
    <row r="54" spans="1:7" ht="3.75" customHeight="1" x14ac:dyDescent="0.2">
      <c r="A54" s="8"/>
      <c r="B54" s="91"/>
      <c r="C54" s="12"/>
      <c r="D54" s="100"/>
      <c r="E54" s="10"/>
      <c r="F54" s="446"/>
    </row>
    <row r="55" spans="1:7" ht="27.75" customHeight="1" x14ac:dyDescent="0.2">
      <c r="A55" s="1043" t="s">
        <v>1218</v>
      </c>
      <c r="B55" s="1044"/>
      <c r="C55" s="1045"/>
      <c r="D55" s="502">
        <v>652812688</v>
      </c>
      <c r="E55" s="503">
        <f>D55/D76*100</f>
        <v>5.87578939382312</v>
      </c>
      <c r="F55" s="446"/>
    </row>
    <row r="56" spans="1:7" ht="9" customHeight="1" x14ac:dyDescent="0.2">
      <c r="A56" s="1043"/>
      <c r="B56" s="1044"/>
      <c r="C56" s="1045"/>
      <c r="D56" s="100"/>
      <c r="E56" s="10"/>
      <c r="F56" s="446"/>
    </row>
    <row r="57" spans="1:7" ht="3.75" customHeight="1" x14ac:dyDescent="0.2">
      <c r="A57" s="8"/>
      <c r="B57" s="12"/>
      <c r="C57" s="12"/>
      <c r="D57" s="100"/>
      <c r="E57" s="10"/>
      <c r="F57" s="446"/>
    </row>
    <row r="58" spans="1:7" ht="15" x14ac:dyDescent="0.2">
      <c r="A58" s="501" t="s">
        <v>38</v>
      </c>
      <c r="B58" s="504"/>
      <c r="C58" s="504"/>
      <c r="D58" s="502">
        <f>SUM(D59:D60)</f>
        <v>400376301</v>
      </c>
      <c r="E58" s="503">
        <f>D58/D76*100</f>
        <v>3.6036781548491179</v>
      </c>
      <c r="F58" s="446"/>
    </row>
    <row r="59" spans="1:7" x14ac:dyDescent="0.2">
      <c r="A59" s="8"/>
      <c r="B59" s="91" t="s">
        <v>39</v>
      </c>
      <c r="C59" s="12"/>
      <c r="D59" s="110">
        <v>135570123</v>
      </c>
      <c r="E59" s="10"/>
      <c r="F59" s="446"/>
      <c r="G59" s="514"/>
    </row>
    <row r="60" spans="1:7" x14ac:dyDescent="0.2">
      <c r="A60" s="8"/>
      <c r="B60" s="91" t="s">
        <v>314</v>
      </c>
      <c r="C60" s="12"/>
      <c r="D60" s="110">
        <v>264806178</v>
      </c>
      <c r="E60" s="10"/>
      <c r="F60" s="446"/>
    </row>
    <row r="61" spans="1:7" ht="4.9000000000000004" customHeight="1" x14ac:dyDescent="0.2">
      <c r="A61" s="8"/>
      <c r="B61" s="12"/>
      <c r="C61" s="12"/>
      <c r="D61" s="100"/>
      <c r="E61" s="10"/>
      <c r="F61" s="446"/>
    </row>
    <row r="62" spans="1:7" ht="15" x14ac:dyDescent="0.2">
      <c r="A62" s="1043" t="s">
        <v>1264</v>
      </c>
      <c r="B62" s="1044"/>
      <c r="C62" s="1045"/>
      <c r="D62" s="502">
        <f>SUM(D64:D65)</f>
        <v>110939582</v>
      </c>
      <c r="E62" s="503">
        <f>D62/D76*100</f>
        <v>0.9985369942300667</v>
      </c>
      <c r="F62" s="446"/>
    </row>
    <row r="63" spans="1:7" ht="16.149999999999999" customHeight="1" x14ac:dyDescent="0.2">
      <c r="A63" s="1043"/>
      <c r="B63" s="1044"/>
      <c r="C63" s="1045"/>
      <c r="D63" s="100"/>
      <c r="E63" s="10"/>
      <c r="F63" s="446"/>
    </row>
    <row r="64" spans="1:7" x14ac:dyDescent="0.2">
      <c r="A64" s="92"/>
      <c r="B64" s="91" t="s">
        <v>40</v>
      </c>
      <c r="C64" s="12"/>
      <c r="D64" s="110">
        <v>43790385</v>
      </c>
      <c r="E64" s="10"/>
      <c r="F64" s="446"/>
    </row>
    <row r="65" spans="1:7" x14ac:dyDescent="0.2">
      <c r="A65" s="92"/>
      <c r="B65" s="91" t="s">
        <v>41</v>
      </c>
      <c r="C65" s="12"/>
      <c r="D65" s="110">
        <v>67149197</v>
      </c>
      <c r="E65" s="10"/>
      <c r="F65" s="446"/>
    </row>
    <row r="66" spans="1:7" ht="3.75" customHeight="1" x14ac:dyDescent="0.2">
      <c r="A66" s="92"/>
      <c r="B66" s="12"/>
      <c r="C66" s="12"/>
      <c r="D66" s="100"/>
      <c r="E66" s="10"/>
      <c r="F66" s="446"/>
    </row>
    <row r="67" spans="1:7" ht="15" x14ac:dyDescent="0.2">
      <c r="A67" s="1043" t="s">
        <v>1220</v>
      </c>
      <c r="B67" s="1044"/>
      <c r="C67" s="1045"/>
      <c r="D67" s="502">
        <v>171658496</v>
      </c>
      <c r="E67" s="503">
        <f>D67/D76*100</f>
        <v>1.5450514193382658</v>
      </c>
      <c r="F67" s="446"/>
    </row>
    <row r="68" spans="1:7" ht="15" customHeight="1" x14ac:dyDescent="0.2">
      <c r="A68" s="1043"/>
      <c r="B68" s="1044"/>
      <c r="C68" s="1045"/>
      <c r="D68" s="100"/>
      <c r="E68" s="10"/>
      <c r="F68" s="446"/>
    </row>
    <row r="69" spans="1:7" ht="7.5" customHeight="1" x14ac:dyDescent="0.2">
      <c r="A69" s="505"/>
      <c r="B69" s="516"/>
      <c r="C69" s="504"/>
      <c r="D69" s="100"/>
      <c r="E69" s="10"/>
      <c r="F69" s="446"/>
    </row>
    <row r="70" spans="1:7" ht="15" x14ac:dyDescent="0.2">
      <c r="A70" s="1043" t="s">
        <v>1219</v>
      </c>
      <c r="B70" s="1044"/>
      <c r="C70" s="1045"/>
      <c r="D70" s="502">
        <v>265556762</v>
      </c>
      <c r="E70" s="503">
        <f>D70/D76*100</f>
        <v>2.3902041646862271</v>
      </c>
      <c r="F70" s="446"/>
    </row>
    <row r="71" spans="1:7" ht="15" customHeight="1" x14ac:dyDescent="0.2">
      <c r="A71" s="1043"/>
      <c r="B71" s="1044"/>
      <c r="C71" s="1045"/>
      <c r="D71" s="100"/>
      <c r="E71" s="10"/>
      <c r="F71" s="446"/>
    </row>
    <row r="72" spans="1:7" ht="3.75" customHeight="1" x14ac:dyDescent="0.2">
      <c r="A72" s="505"/>
      <c r="B72" s="516"/>
      <c r="C72" s="504"/>
      <c r="D72" s="100"/>
      <c r="E72" s="10"/>
      <c r="F72" s="446"/>
    </row>
    <row r="73" spans="1:7" ht="15" x14ac:dyDescent="0.2">
      <c r="A73" s="1057" t="s">
        <v>47</v>
      </c>
      <c r="B73" s="1058"/>
      <c r="C73" s="1059"/>
      <c r="D73" s="502">
        <v>1769046318</v>
      </c>
      <c r="E73" s="503">
        <f>D73/D76*100</f>
        <v>15.922704603569596</v>
      </c>
      <c r="F73" s="446"/>
    </row>
    <row r="74" spans="1:7" ht="27" customHeight="1" x14ac:dyDescent="0.2">
      <c r="A74" s="1043" t="s">
        <v>1263</v>
      </c>
      <c r="B74" s="1044"/>
      <c r="C74" s="1045"/>
      <c r="D74" s="502">
        <v>474517442</v>
      </c>
      <c r="E74" s="503">
        <f>D74/D76*100</f>
        <v>4.271002393396615</v>
      </c>
      <c r="F74" s="446"/>
    </row>
    <row r="75" spans="1:7" ht="3.75" customHeight="1" x14ac:dyDescent="0.2">
      <c r="A75" s="14"/>
      <c r="B75" s="12"/>
      <c r="C75" s="29"/>
      <c r="D75" s="511"/>
      <c r="E75" s="503"/>
      <c r="F75" s="446"/>
    </row>
    <row r="76" spans="1:7" ht="15" customHeight="1" x14ac:dyDescent="0.2">
      <c r="A76" s="16" t="s">
        <v>671</v>
      </c>
      <c r="B76" s="17"/>
      <c r="C76" s="17"/>
      <c r="D76" s="508">
        <f>SUM(D47+D49+D51+D55+D58+D62+D67+D70+D73+D74)</f>
        <v>11110212505</v>
      </c>
      <c r="E76" s="515">
        <f>SUM(E47+E49+E51+E55+E58+E62+E67+E70+E73+E74)</f>
        <v>100</v>
      </c>
      <c r="G76" s="448">
        <f>D76/D79*100</f>
        <v>50.540613050997074</v>
      </c>
    </row>
    <row r="77" spans="1:7" ht="3.6" customHeight="1" thickBot="1" x14ac:dyDescent="0.25">
      <c r="A77" s="30"/>
      <c r="B77" s="19"/>
      <c r="C77" s="19"/>
      <c r="D77" s="107"/>
      <c r="E77" s="31"/>
      <c r="F77" s="446"/>
    </row>
    <row r="78" spans="1:7" ht="6" customHeight="1" thickTop="1" thickBot="1" x14ac:dyDescent="0.25">
      <c r="A78" s="9"/>
      <c r="B78" s="12"/>
      <c r="C78" s="12"/>
      <c r="D78" s="108"/>
      <c r="E78" s="32"/>
      <c r="F78" s="446"/>
    </row>
    <row r="79" spans="1:7" ht="8.1" customHeight="1" thickTop="1" x14ac:dyDescent="0.2">
      <c r="A79" s="965" t="s">
        <v>33</v>
      </c>
      <c r="B79" s="966"/>
      <c r="C79" s="967"/>
      <c r="D79" s="1049">
        <f>SUM(D40,D76)</f>
        <v>21982741867</v>
      </c>
      <c r="E79" s="1046"/>
      <c r="F79" s="446"/>
    </row>
    <row r="80" spans="1:7" ht="13.5" customHeight="1" x14ac:dyDescent="0.2">
      <c r="A80" s="1052"/>
      <c r="B80" s="1053"/>
      <c r="C80" s="1054"/>
      <c r="D80" s="1050"/>
      <c r="E80" s="1047"/>
      <c r="F80" s="446"/>
    </row>
    <row r="81" spans="1:6" ht="8.1" customHeight="1" thickBot="1" x14ac:dyDescent="0.25">
      <c r="A81" s="975"/>
      <c r="B81" s="976"/>
      <c r="C81" s="977"/>
      <c r="D81" s="1051"/>
      <c r="E81" s="1048"/>
      <c r="F81" s="446"/>
    </row>
    <row r="82" spans="1:6" ht="14.25" customHeight="1" thickTop="1" x14ac:dyDescent="0.2"/>
    <row r="83" spans="1:6" x14ac:dyDescent="0.2">
      <c r="D83" s="399"/>
    </row>
    <row r="85" spans="1:6" x14ac:dyDescent="0.2">
      <c r="D85" s="196"/>
    </row>
  </sheetData>
  <mergeCells count="23">
    <mergeCell ref="A62:C63"/>
    <mergeCell ref="A70:C71"/>
    <mergeCell ref="A74:C74"/>
    <mergeCell ref="A67:C68"/>
    <mergeCell ref="A49:C49"/>
    <mergeCell ref="A51:C51"/>
    <mergeCell ref="A55:C56"/>
    <mergeCell ref="A1:E1"/>
    <mergeCell ref="A3:E3"/>
    <mergeCell ref="A4:E4"/>
    <mergeCell ref="A16:C16"/>
    <mergeCell ref="E79:E81"/>
    <mergeCell ref="D79:D81"/>
    <mergeCell ref="A79:C81"/>
    <mergeCell ref="B17:C17"/>
    <mergeCell ref="A2:E2"/>
    <mergeCell ref="B18:C18"/>
    <mergeCell ref="B19:C19"/>
    <mergeCell ref="A73:C73"/>
    <mergeCell ref="D6:D8"/>
    <mergeCell ref="E6:E8"/>
    <mergeCell ref="A6:C8"/>
    <mergeCell ref="A47:C47"/>
  </mergeCells>
  <phoneticPr fontId="0" type="noConversion"/>
  <printOptions horizontalCentered="1"/>
  <pageMargins left="0.39370078740157483" right="0.39370078740157483" top="0.19685039370078741" bottom="0.19685039370078741" header="0.31496062992125984" footer="0.19685039370078741"/>
  <pageSetup scale="85" orientation="portrait" r:id="rId1"/>
  <headerFooter alignWithMargins="0">
    <oddFooter xml:space="preserve">&amp;R&amp;8
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J80"/>
  <sheetViews>
    <sheetView zoomScaleNormal="100" workbookViewId="0">
      <selection activeCell="A41" sqref="A41"/>
    </sheetView>
  </sheetViews>
  <sheetFormatPr baseColWidth="10" defaultColWidth="11.42578125" defaultRowHeight="12.75" x14ac:dyDescent="0.2"/>
  <cols>
    <col min="1" max="1" width="2.5703125" style="2" customWidth="1"/>
    <col min="2" max="2" width="8.7109375" style="2" customWidth="1"/>
    <col min="3" max="3" width="46.5703125" style="2" customWidth="1"/>
    <col min="4" max="4" width="15.7109375" style="2" customWidth="1"/>
    <col min="5" max="5" width="14.28515625" style="2" customWidth="1"/>
    <col min="6" max="6" width="15.140625" style="2" customWidth="1"/>
    <col min="7" max="7" width="14.85546875" style="2" customWidth="1"/>
    <col min="8" max="8" width="16.28515625" style="2" customWidth="1"/>
    <col min="9" max="9" width="13.7109375" style="109" customWidth="1"/>
    <col min="10" max="16384" width="11.42578125" style="2"/>
  </cols>
  <sheetData>
    <row r="1" spans="1:9" ht="17.25" customHeight="1" x14ac:dyDescent="0.2">
      <c r="A1" s="958" t="s">
        <v>227</v>
      </c>
      <c r="B1" s="958"/>
      <c r="C1" s="958"/>
      <c r="D1" s="958"/>
      <c r="E1" s="958"/>
      <c r="F1" s="958"/>
      <c r="G1" s="958"/>
      <c r="H1" s="958"/>
      <c r="I1" s="958"/>
    </row>
    <row r="2" spans="1:9" ht="22.5" customHeight="1" x14ac:dyDescent="0.2">
      <c r="A2" s="941" t="s">
        <v>726</v>
      </c>
      <c r="B2" s="941"/>
      <c r="C2" s="941"/>
      <c r="D2" s="941"/>
      <c r="E2" s="941"/>
      <c r="F2" s="941"/>
      <c r="G2" s="941"/>
      <c r="H2" s="941"/>
      <c r="I2" s="941"/>
    </row>
    <row r="3" spans="1:9" ht="22.5" customHeight="1" x14ac:dyDescent="0.25">
      <c r="A3" s="958" t="s">
        <v>210</v>
      </c>
      <c r="B3" s="1042"/>
      <c r="C3" s="1042"/>
      <c r="D3" s="1042"/>
      <c r="E3" s="1042"/>
      <c r="F3" s="1042"/>
      <c r="G3" s="1042"/>
      <c r="H3" s="1042"/>
      <c r="I3" s="1042"/>
    </row>
    <row r="4" spans="1:9" ht="18" customHeight="1" x14ac:dyDescent="0.2">
      <c r="A4" s="964" t="s">
        <v>15</v>
      </c>
      <c r="B4" s="964"/>
      <c r="C4" s="964"/>
      <c r="D4" s="964"/>
      <c r="E4" s="964"/>
      <c r="F4" s="964"/>
      <c r="G4" s="964"/>
      <c r="H4" s="964"/>
      <c r="I4" s="964"/>
    </row>
    <row r="5" spans="1:9" ht="16.5" customHeight="1" thickBot="1" x14ac:dyDescent="0.25">
      <c r="A5" s="3"/>
      <c r="B5" s="3"/>
      <c r="C5" s="3"/>
      <c r="D5" s="3"/>
      <c r="E5" s="3"/>
      <c r="F5" s="3"/>
      <c r="G5" s="3"/>
      <c r="H5" s="3"/>
      <c r="I5" s="97"/>
    </row>
    <row r="6" spans="1:9" ht="12.75" customHeight="1" thickTop="1" x14ac:dyDescent="0.2">
      <c r="A6" s="965" t="s">
        <v>16</v>
      </c>
      <c r="B6" s="966"/>
      <c r="C6" s="1081"/>
      <c r="D6" s="1077" t="s">
        <v>208</v>
      </c>
      <c r="E6" s="1077" t="s">
        <v>209</v>
      </c>
      <c r="F6" s="1072" t="s">
        <v>232</v>
      </c>
      <c r="G6" s="1072" t="s">
        <v>608</v>
      </c>
      <c r="H6" s="1077" t="s">
        <v>316</v>
      </c>
      <c r="I6" s="1077" t="s">
        <v>3</v>
      </c>
    </row>
    <row r="7" spans="1:9" ht="55.5" customHeight="1" x14ac:dyDescent="0.2">
      <c r="A7" s="1052"/>
      <c r="B7" s="1053"/>
      <c r="C7" s="1082"/>
      <c r="D7" s="1078"/>
      <c r="E7" s="1078"/>
      <c r="F7" s="1073"/>
      <c r="G7" s="1073"/>
      <c r="H7" s="1078"/>
      <c r="I7" s="1078" t="s">
        <v>3</v>
      </c>
    </row>
    <row r="8" spans="1:9" ht="21.75" customHeight="1" thickBot="1" x14ac:dyDescent="0.25">
      <c r="A8" s="975"/>
      <c r="B8" s="976"/>
      <c r="C8" s="1083"/>
      <c r="D8" s="1079"/>
      <c r="E8" s="1079"/>
      <c r="F8" s="1074"/>
      <c r="G8" s="1074"/>
      <c r="H8" s="1079"/>
      <c r="I8" s="1079"/>
    </row>
    <row r="9" spans="1:9" ht="5.25" customHeight="1" thickTop="1" thickBot="1" x14ac:dyDescent="0.25">
      <c r="A9" s="34"/>
      <c r="B9" s="34"/>
      <c r="C9" s="34"/>
      <c r="D9" s="213"/>
      <c r="E9" s="213"/>
      <c r="F9" s="214"/>
      <c r="G9" s="403"/>
      <c r="H9" s="349"/>
      <c r="I9" s="900"/>
    </row>
    <row r="10" spans="1:9" ht="5.25" customHeight="1" thickTop="1" x14ac:dyDescent="0.2">
      <c r="A10" s="36"/>
      <c r="B10" s="26"/>
      <c r="C10" s="26"/>
      <c r="D10" s="215"/>
      <c r="E10" s="215"/>
      <c r="F10" s="215"/>
      <c r="G10" s="215"/>
      <c r="H10" s="215"/>
      <c r="I10" s="223"/>
    </row>
    <row r="11" spans="1:9" s="520" customFormat="1" ht="15" x14ac:dyDescent="0.25">
      <c r="A11" s="501" t="s">
        <v>35</v>
      </c>
      <c r="B11" s="480"/>
      <c r="C11" s="480"/>
      <c r="D11" s="100">
        <f>SUM(D12:D14)</f>
        <v>3859723562</v>
      </c>
      <c r="E11" s="100">
        <f>SUM(E12:E14)</f>
        <v>11927740</v>
      </c>
      <c r="F11" s="232"/>
      <c r="G11" s="232"/>
      <c r="H11" s="232"/>
      <c r="I11" s="224">
        <f>SUM(I12:I14)</f>
        <v>3871651302</v>
      </c>
    </row>
    <row r="12" spans="1:9" x14ac:dyDescent="0.2">
      <c r="A12" s="11"/>
      <c r="B12" s="91" t="s">
        <v>48</v>
      </c>
      <c r="C12" s="12"/>
      <c r="D12" s="110">
        <v>2374977405</v>
      </c>
      <c r="E12" s="110"/>
      <c r="F12" s="231"/>
      <c r="G12" s="231"/>
      <c r="H12" s="231"/>
      <c r="I12" s="225">
        <f>SUM(D12:H12)</f>
        <v>2374977405</v>
      </c>
    </row>
    <row r="13" spans="1:9" x14ac:dyDescent="0.2">
      <c r="A13" s="11"/>
      <c r="B13" s="91" t="s">
        <v>49</v>
      </c>
      <c r="C13" s="12"/>
      <c r="D13" s="110">
        <v>405303614</v>
      </c>
      <c r="E13" s="110"/>
      <c r="F13" s="231"/>
      <c r="G13" s="231"/>
      <c r="H13" s="231"/>
      <c r="I13" s="225">
        <f>SUM(D13:H13)</f>
        <v>405303614</v>
      </c>
    </row>
    <row r="14" spans="1:9" x14ac:dyDescent="0.2">
      <c r="A14" s="11"/>
      <c r="B14" s="91" t="s">
        <v>50</v>
      </c>
      <c r="C14" s="12"/>
      <c r="D14" s="110">
        <f>1091370283-E14</f>
        <v>1079442543</v>
      </c>
      <c r="E14" s="110">
        <v>11927740</v>
      </c>
      <c r="F14" s="231"/>
      <c r="G14" s="231"/>
      <c r="H14" s="231"/>
      <c r="I14" s="225">
        <f>SUM(D14:H14)</f>
        <v>1091370283</v>
      </c>
    </row>
    <row r="15" spans="1:9" ht="4.5" customHeight="1" x14ac:dyDescent="0.2">
      <c r="A15" s="11"/>
      <c r="B15" s="12"/>
      <c r="C15" s="12"/>
      <c r="D15" s="788"/>
      <c r="E15" s="788"/>
      <c r="F15" s="788"/>
      <c r="G15" s="788"/>
      <c r="H15" s="788"/>
      <c r="I15" s="789"/>
    </row>
    <row r="16" spans="1:9" s="520" customFormat="1" ht="15" x14ac:dyDescent="0.25">
      <c r="A16" s="1043" t="s">
        <v>51</v>
      </c>
      <c r="B16" s="1044"/>
      <c r="C16" s="1044"/>
      <c r="D16" s="790">
        <f>SUM(D17:D23)</f>
        <v>3665461022</v>
      </c>
      <c r="E16" s="790"/>
      <c r="F16" s="790"/>
      <c r="G16" s="790">
        <f>SUM(G17:G23)</f>
        <v>6339996</v>
      </c>
      <c r="H16" s="790"/>
      <c r="I16" s="224">
        <f>SUM(I17:I23)</f>
        <v>3671801018</v>
      </c>
    </row>
    <row r="17" spans="1:9" x14ac:dyDescent="0.2">
      <c r="A17" s="96"/>
      <c r="B17" s="1055" t="s">
        <v>76</v>
      </c>
      <c r="C17" s="1055"/>
      <c r="D17" s="110">
        <v>557272096</v>
      </c>
      <c r="E17" s="218"/>
      <c r="F17" s="218"/>
      <c r="G17" s="218"/>
      <c r="H17" s="218"/>
      <c r="I17" s="225">
        <f t="shared" ref="I17:I23" si="0">SUM(D17:H17)</f>
        <v>557272096</v>
      </c>
    </row>
    <row r="18" spans="1:9" x14ac:dyDescent="0.2">
      <c r="A18" s="96"/>
      <c r="B18" s="1055" t="s">
        <v>73</v>
      </c>
      <c r="C18" s="1055"/>
      <c r="D18" s="110">
        <v>257727076</v>
      </c>
      <c r="E18" s="218"/>
      <c r="F18" s="218"/>
      <c r="G18" s="218"/>
      <c r="H18" s="218"/>
      <c r="I18" s="225">
        <f t="shared" si="0"/>
        <v>257727076</v>
      </c>
    </row>
    <row r="19" spans="1:9" ht="28.5" customHeight="1" x14ac:dyDescent="0.2">
      <c r="A19" s="96"/>
      <c r="B19" s="1080" t="s">
        <v>74</v>
      </c>
      <c r="C19" s="1080"/>
      <c r="D19" s="110">
        <f>481128228-G19</f>
        <v>474788232</v>
      </c>
      <c r="E19" s="110"/>
      <c r="F19" s="218"/>
      <c r="G19" s="110">
        <v>6339996</v>
      </c>
      <c r="H19" s="218"/>
      <c r="I19" s="225">
        <f t="shared" si="0"/>
        <v>481128228</v>
      </c>
    </row>
    <row r="20" spans="1:9" s="5" customFormat="1" x14ac:dyDescent="0.2">
      <c r="A20" s="8"/>
      <c r="B20" s="91" t="s">
        <v>75</v>
      </c>
      <c r="C20" s="12"/>
      <c r="D20" s="110">
        <v>2308377618</v>
      </c>
      <c r="E20" s="110"/>
      <c r="F20" s="788"/>
      <c r="G20" s="788"/>
      <c r="H20" s="788"/>
      <c r="I20" s="225">
        <f t="shared" si="0"/>
        <v>2308377618</v>
      </c>
    </row>
    <row r="21" spans="1:9" s="5" customFormat="1" x14ac:dyDescent="0.2">
      <c r="A21" s="8"/>
      <c r="B21" s="90" t="s">
        <v>657</v>
      </c>
      <c r="C21" s="12"/>
      <c r="D21" s="110">
        <v>16296000</v>
      </c>
      <c r="E21" s="788"/>
      <c r="F21" s="788"/>
      <c r="G21" s="788"/>
      <c r="H21" s="788"/>
      <c r="I21" s="225">
        <f t="shared" si="0"/>
        <v>16296000</v>
      </c>
    </row>
    <row r="22" spans="1:9" s="5" customFormat="1" x14ac:dyDescent="0.2">
      <c r="A22" s="8"/>
      <c r="B22" s="90" t="s">
        <v>643</v>
      </c>
      <c r="C22" s="12"/>
      <c r="D22" s="110">
        <v>18000000</v>
      </c>
      <c r="E22" s="788"/>
      <c r="F22" s="788"/>
      <c r="G22" s="788"/>
      <c r="H22" s="788"/>
      <c r="I22" s="225">
        <f t="shared" si="0"/>
        <v>18000000</v>
      </c>
    </row>
    <row r="23" spans="1:9" s="5" customFormat="1" x14ac:dyDescent="0.2">
      <c r="A23" s="8"/>
      <c r="B23" s="90" t="s">
        <v>77</v>
      </c>
      <c r="C23" s="12"/>
      <c r="D23" s="110">
        <v>33000000</v>
      </c>
      <c r="E23" s="788"/>
      <c r="F23" s="788"/>
      <c r="G23" s="788"/>
      <c r="H23" s="788"/>
      <c r="I23" s="225">
        <f t="shared" si="0"/>
        <v>33000000</v>
      </c>
    </row>
    <row r="24" spans="1:9" s="5" customFormat="1" ht="5.25" customHeight="1" x14ac:dyDescent="0.2">
      <c r="A24" s="8"/>
      <c r="B24" s="91"/>
      <c r="C24" s="12"/>
      <c r="D24" s="110"/>
      <c r="E24" s="110"/>
      <c r="F24" s="788"/>
      <c r="G24" s="788"/>
      <c r="H24" s="788"/>
      <c r="I24" s="224"/>
    </row>
    <row r="25" spans="1:9" s="520" customFormat="1" ht="15" x14ac:dyDescent="0.25">
      <c r="A25" s="1084" t="s">
        <v>52</v>
      </c>
      <c r="B25" s="957"/>
      <c r="C25" s="1085"/>
      <c r="D25" s="110"/>
      <c r="E25" s="100">
        <v>4342369</v>
      </c>
      <c r="F25" s="788"/>
      <c r="G25" s="788"/>
      <c r="H25" s="788"/>
      <c r="I25" s="224">
        <f>SUM(D25:H25)</f>
        <v>4342369</v>
      </c>
    </row>
    <row r="26" spans="1:9" ht="5.25" customHeight="1" x14ac:dyDescent="0.2">
      <c r="A26" s="8"/>
      <c r="B26" s="12"/>
      <c r="C26" s="12"/>
      <c r="D26" s="110"/>
      <c r="E26" s="100"/>
      <c r="F26" s="788"/>
      <c r="G26" s="788"/>
      <c r="H26" s="788"/>
      <c r="I26" s="226"/>
    </row>
    <row r="27" spans="1:9" x14ac:dyDescent="0.2">
      <c r="A27" s="14" t="s">
        <v>53</v>
      </c>
      <c r="B27" s="9"/>
      <c r="C27" s="9"/>
      <c r="D27" s="110"/>
      <c r="E27" s="100">
        <f>613674+42624092</f>
        <v>43237766</v>
      </c>
      <c r="F27" s="216"/>
      <c r="G27" s="216"/>
      <c r="H27" s="216"/>
      <c r="I27" s="224">
        <f>SUM(D27:H27)</f>
        <v>43237766</v>
      </c>
    </row>
    <row r="28" spans="1:9" ht="6.6" customHeight="1" x14ac:dyDescent="0.2">
      <c r="A28" s="14"/>
      <c r="B28" s="9"/>
      <c r="C28" s="9"/>
      <c r="D28" s="110"/>
      <c r="E28" s="100"/>
      <c r="F28" s="216"/>
      <c r="G28" s="216"/>
      <c r="H28" s="216"/>
      <c r="I28" s="224"/>
    </row>
    <row r="29" spans="1:9" x14ac:dyDescent="0.2">
      <c r="A29" s="14" t="s">
        <v>579</v>
      </c>
      <c r="B29" s="9"/>
      <c r="C29" s="9"/>
      <c r="D29" s="100">
        <v>13014839</v>
      </c>
      <c r="E29" s="100"/>
      <c r="F29" s="216"/>
      <c r="G29" s="216"/>
      <c r="H29" s="216"/>
      <c r="I29" s="224">
        <f>SUM(D29:H29)</f>
        <v>13014839</v>
      </c>
    </row>
    <row r="30" spans="1:9" ht="6" customHeight="1" x14ac:dyDescent="0.2">
      <c r="A30" s="15"/>
      <c r="B30" s="75"/>
      <c r="C30" s="12"/>
      <c r="D30" s="110"/>
      <c r="E30" s="110"/>
      <c r="F30" s="788"/>
      <c r="G30" s="788"/>
      <c r="H30" s="788"/>
      <c r="I30" s="226"/>
    </row>
    <row r="31" spans="1:9" ht="12" customHeight="1" x14ac:dyDescent="0.2">
      <c r="A31" s="14" t="s">
        <v>54</v>
      </c>
      <c r="B31" s="12"/>
      <c r="C31" s="12"/>
      <c r="D31" s="100">
        <f>SUM(D32:D33)</f>
        <v>347103088</v>
      </c>
      <c r="E31" s="100">
        <f>SUM(E32:E33)</f>
        <v>24000000</v>
      </c>
      <c r="F31" s="100"/>
      <c r="G31" s="100"/>
      <c r="H31" s="232">
        <f>SUM(H32:H33)</f>
        <v>2544441920</v>
      </c>
      <c r="I31" s="224">
        <f>SUM(D31:H31)</f>
        <v>2915545008</v>
      </c>
    </row>
    <row r="32" spans="1:9" x14ac:dyDescent="0.2">
      <c r="A32" s="14"/>
      <c r="B32" s="91" t="s">
        <v>317</v>
      </c>
      <c r="C32" s="12"/>
      <c r="D32" s="110">
        <f>2782282984-E32-H32</f>
        <v>213841064</v>
      </c>
      <c r="E32" s="110">
        <v>24000000</v>
      </c>
      <c r="F32" s="788"/>
      <c r="G32" s="788"/>
      <c r="H32" s="231">
        <v>2544441920</v>
      </c>
      <c r="I32" s="225">
        <f>SUM(D32:H32)</f>
        <v>2782282984</v>
      </c>
    </row>
    <row r="33" spans="1:10" x14ac:dyDescent="0.2">
      <c r="A33" s="14"/>
      <c r="B33" s="91" t="s">
        <v>318</v>
      </c>
      <c r="C33" s="12"/>
      <c r="D33" s="110">
        <f>371103088-D32-E32</f>
        <v>133262024</v>
      </c>
      <c r="E33" s="110"/>
      <c r="F33" s="788"/>
      <c r="G33" s="788"/>
      <c r="H33" s="788"/>
      <c r="I33" s="225">
        <f>SUM(D33:H33)</f>
        <v>133262024</v>
      </c>
    </row>
    <row r="34" spans="1:10" ht="4.5" customHeight="1" x14ac:dyDescent="0.2">
      <c r="A34" s="14"/>
      <c r="B34" s="12"/>
      <c r="C34" s="12"/>
      <c r="D34" s="110"/>
      <c r="E34" s="110"/>
      <c r="F34" s="788"/>
      <c r="G34" s="788"/>
      <c r="H34" s="788"/>
      <c r="I34" s="226"/>
    </row>
    <row r="35" spans="1:10" x14ac:dyDescent="0.2">
      <c r="A35" s="14" t="s">
        <v>36</v>
      </c>
      <c r="B35" s="12"/>
      <c r="C35" s="12"/>
      <c r="D35" s="232">
        <f>SUM(D36:D37)</f>
        <v>315706071</v>
      </c>
      <c r="E35" s="232"/>
      <c r="F35" s="232">
        <f>SUM(F36:F37)</f>
        <v>37230989</v>
      </c>
      <c r="G35" s="232"/>
      <c r="H35" s="232"/>
      <c r="I35" s="224">
        <f>SUM(D35:H35)</f>
        <v>352937060</v>
      </c>
    </row>
    <row r="36" spans="1:10" x14ac:dyDescent="0.2">
      <c r="A36" s="14"/>
      <c r="B36" s="91" t="s">
        <v>184</v>
      </c>
      <c r="C36" s="12"/>
      <c r="D36" s="110">
        <v>46529892</v>
      </c>
      <c r="E36" s="110"/>
      <c r="F36" s="231"/>
      <c r="G36" s="231"/>
      <c r="H36" s="231"/>
      <c r="I36" s="225">
        <f>SUM(D36:H36)</f>
        <v>46529892</v>
      </c>
      <c r="J36" s="444"/>
    </row>
    <row r="37" spans="1:10" x14ac:dyDescent="0.2">
      <c r="A37" s="14"/>
      <c r="B37" s="91" t="s">
        <v>185</v>
      </c>
      <c r="C37" s="12"/>
      <c r="D37" s="231">
        <f>306407168-F37</f>
        <v>269176179</v>
      </c>
      <c r="E37" s="788"/>
      <c r="F37" s="231">
        <v>37230989</v>
      </c>
      <c r="G37" s="231"/>
      <c r="H37" s="231"/>
      <c r="I37" s="225">
        <f>SUM(D37:H37)</f>
        <v>306407168</v>
      </c>
    </row>
    <row r="38" spans="1:10" s="5" customFormat="1" ht="3" customHeight="1" x14ac:dyDescent="0.2">
      <c r="A38" s="14"/>
      <c r="B38" s="9"/>
      <c r="C38" s="9"/>
      <c r="D38" s="216"/>
      <c r="E38" s="216"/>
      <c r="F38" s="216"/>
      <c r="G38" s="216"/>
      <c r="H38" s="216"/>
      <c r="I38" s="227"/>
    </row>
    <row r="39" spans="1:10" ht="15" customHeight="1" x14ac:dyDescent="0.2">
      <c r="A39" s="16" t="s">
        <v>670</v>
      </c>
      <c r="B39" s="17"/>
      <c r="C39" s="234"/>
      <c r="D39" s="233">
        <f t="shared" ref="D39:H39" si="1">SUM(D11+D16+D25+D27+D29+D31+D35)</f>
        <v>8201008582</v>
      </c>
      <c r="E39" s="233">
        <f t="shared" si="1"/>
        <v>83507875</v>
      </c>
      <c r="F39" s="233">
        <f t="shared" si="1"/>
        <v>37230989</v>
      </c>
      <c r="G39" s="233">
        <f t="shared" si="1"/>
        <v>6339996</v>
      </c>
      <c r="H39" s="233">
        <f t="shared" si="1"/>
        <v>2544441920</v>
      </c>
      <c r="I39" s="230">
        <f>SUM(I11+I16+I25+I27+I29+I31+I35)</f>
        <v>10872529362</v>
      </c>
    </row>
    <row r="40" spans="1:10" ht="3.75" customHeight="1" thickBot="1" x14ac:dyDescent="0.25">
      <c r="A40" s="18"/>
      <c r="B40" s="19"/>
      <c r="C40" s="20"/>
      <c r="D40" s="219"/>
      <c r="E40" s="219"/>
      <c r="F40" s="219"/>
      <c r="G40" s="219"/>
      <c r="H40" s="219"/>
      <c r="I40" s="228"/>
    </row>
    <row r="41" spans="1:10" ht="4.5" customHeight="1" thickTop="1" thickBot="1" x14ac:dyDescent="0.25">
      <c r="A41" s="22"/>
      <c r="B41" s="22"/>
      <c r="C41" s="23"/>
      <c r="D41" s="220"/>
      <c r="E41" s="220"/>
      <c r="F41" s="220"/>
      <c r="G41" s="220"/>
      <c r="H41" s="220"/>
      <c r="I41" s="901"/>
    </row>
    <row r="42" spans="1:10" ht="0.75" customHeight="1" thickTop="1" x14ac:dyDescent="0.2">
      <c r="A42" s="25"/>
      <c r="B42" s="26"/>
      <c r="C42" s="27"/>
      <c r="D42" s="221"/>
      <c r="E42" s="221"/>
      <c r="F42" s="221"/>
      <c r="G42" s="221"/>
      <c r="H42" s="221"/>
      <c r="I42" s="229"/>
    </row>
    <row r="43" spans="1:10" ht="3.75" customHeight="1" x14ac:dyDescent="0.2">
      <c r="A43" s="15"/>
      <c r="B43" s="12"/>
      <c r="C43" s="29"/>
      <c r="D43" s="222"/>
      <c r="E43" s="222"/>
      <c r="F43" s="222"/>
      <c r="G43" s="222"/>
      <c r="H43" s="222"/>
      <c r="I43" s="227"/>
    </row>
    <row r="44" spans="1:10" ht="11.25" customHeight="1" x14ac:dyDescent="0.2">
      <c r="A44" s="505" t="s">
        <v>42</v>
      </c>
      <c r="B44" s="12"/>
      <c r="C44" s="29"/>
      <c r="D44" s="222"/>
      <c r="E44" s="222"/>
      <c r="F44" s="222"/>
      <c r="G44" s="222"/>
      <c r="H44" s="222"/>
      <c r="I44" s="227"/>
    </row>
    <row r="45" spans="1:10" ht="3" customHeight="1" x14ac:dyDescent="0.2">
      <c r="A45" s="14"/>
      <c r="B45" s="9"/>
      <c r="C45" s="9"/>
      <c r="D45" s="216"/>
      <c r="E45" s="216"/>
      <c r="F45" s="216"/>
      <c r="G45" s="216"/>
      <c r="H45" s="216"/>
      <c r="I45" s="224"/>
    </row>
    <row r="46" spans="1:10" s="520" customFormat="1" ht="29.25" customHeight="1" x14ac:dyDescent="0.25">
      <c r="A46" s="521"/>
      <c r="B46" s="1075" t="s">
        <v>239</v>
      </c>
      <c r="C46" s="1076"/>
      <c r="D46" s="102">
        <v>4626908122</v>
      </c>
      <c r="E46" s="100"/>
      <c r="F46" s="231"/>
      <c r="G46" s="522"/>
      <c r="H46" s="522"/>
      <c r="I46" s="519">
        <f>SUM(D46:F46)</f>
        <v>4626908122</v>
      </c>
    </row>
    <row r="47" spans="1:10" ht="3.75" customHeight="1" x14ac:dyDescent="0.2">
      <c r="A47" s="11"/>
      <c r="B47" s="12"/>
      <c r="C47" s="12"/>
      <c r="D47" s="111"/>
      <c r="E47" s="110"/>
      <c r="F47" s="231"/>
      <c r="G47" s="231"/>
      <c r="H47" s="231"/>
      <c r="I47" s="224"/>
    </row>
    <row r="48" spans="1:10" s="520" customFormat="1" ht="29.45" customHeight="1" x14ac:dyDescent="0.25">
      <c r="A48" s="501"/>
      <c r="B48" s="1061" t="s">
        <v>319</v>
      </c>
      <c r="C48" s="1062"/>
      <c r="D48" s="102">
        <v>1703669006</v>
      </c>
      <c r="E48" s="110"/>
      <c r="F48" s="231"/>
      <c r="G48" s="522"/>
      <c r="H48" s="522"/>
      <c r="I48" s="519">
        <f>SUM(D48:F48)</f>
        <v>1703669006</v>
      </c>
    </row>
    <row r="49" spans="1:9" ht="3.75" customHeight="1" x14ac:dyDescent="0.2">
      <c r="A49" s="11"/>
      <c r="B49" s="12"/>
      <c r="C49" s="12"/>
      <c r="D49" s="110"/>
      <c r="E49" s="110"/>
      <c r="F49" s="231"/>
      <c r="G49" s="231"/>
      <c r="H49" s="231"/>
      <c r="I49" s="224"/>
    </row>
    <row r="50" spans="1:9" s="520" customFormat="1" ht="30" customHeight="1" x14ac:dyDescent="0.25">
      <c r="A50" s="501"/>
      <c r="B50" s="1061" t="s">
        <v>320</v>
      </c>
      <c r="C50" s="1062"/>
      <c r="D50" s="100">
        <f>SUM(D51:D51)</f>
        <v>99574628</v>
      </c>
      <c r="E50" s="100">
        <f>SUM(E51:E52)</f>
        <v>835153160</v>
      </c>
      <c r="F50" s="232"/>
      <c r="G50" s="518"/>
      <c r="H50" s="518"/>
      <c r="I50" s="519">
        <f>SUM(I51,I52)</f>
        <v>934727788</v>
      </c>
    </row>
    <row r="51" spans="1:9" x14ac:dyDescent="0.2">
      <c r="A51" s="8"/>
      <c r="B51" s="91" t="s">
        <v>43</v>
      </c>
      <c r="C51" s="9"/>
      <c r="D51" s="111">
        <f>113304067-E51</f>
        <v>99574628</v>
      </c>
      <c r="E51" s="111">
        <v>13729439</v>
      </c>
      <c r="F51" s="231"/>
      <c r="G51" s="231"/>
      <c r="H51" s="231"/>
      <c r="I51" s="225">
        <f>SUM(D51:F51)</f>
        <v>113304067</v>
      </c>
    </row>
    <row r="52" spans="1:9" x14ac:dyDescent="0.2">
      <c r="A52" s="8"/>
      <c r="B52" s="91" t="s">
        <v>44</v>
      </c>
      <c r="C52" s="9"/>
      <c r="D52" s="111"/>
      <c r="E52" s="111">
        <v>821423721</v>
      </c>
      <c r="F52" s="231"/>
      <c r="G52" s="231"/>
      <c r="H52" s="231"/>
      <c r="I52" s="225">
        <f>SUM(E52:F52)</f>
        <v>821423721</v>
      </c>
    </row>
    <row r="53" spans="1:9" ht="3.75" customHeight="1" x14ac:dyDescent="0.2">
      <c r="A53" s="8"/>
      <c r="B53" s="91"/>
      <c r="C53" s="12"/>
      <c r="D53" s="111"/>
      <c r="E53" s="110"/>
      <c r="F53" s="231"/>
      <c r="G53" s="231"/>
      <c r="H53" s="231"/>
      <c r="I53" s="224"/>
    </row>
    <row r="54" spans="1:9" s="520" customFormat="1" ht="61.9" customHeight="1" x14ac:dyDescent="0.25">
      <c r="A54" s="501"/>
      <c r="B54" s="1061" t="s">
        <v>321</v>
      </c>
      <c r="C54" s="1062"/>
      <c r="D54" s="102">
        <v>652812688</v>
      </c>
      <c r="E54" s="110"/>
      <c r="F54" s="231"/>
      <c r="G54" s="522"/>
      <c r="H54" s="522"/>
      <c r="I54" s="519">
        <f>SUM(D54:F54)</f>
        <v>652812688</v>
      </c>
    </row>
    <row r="55" spans="1:9" ht="3.75" customHeight="1" x14ac:dyDescent="0.2">
      <c r="A55" s="8"/>
      <c r="B55" s="12"/>
      <c r="C55" s="12"/>
      <c r="D55" s="111"/>
      <c r="E55" s="110"/>
      <c r="F55" s="231"/>
      <c r="G55" s="231"/>
      <c r="H55" s="231"/>
      <c r="I55" s="224"/>
    </row>
    <row r="56" spans="1:9" s="520" customFormat="1" ht="15" x14ac:dyDescent="0.25">
      <c r="A56" s="501"/>
      <c r="B56" s="517" t="s">
        <v>324</v>
      </c>
      <c r="C56" s="504"/>
      <c r="D56" s="102">
        <f>SUM(D57:D58)</f>
        <v>400376301</v>
      </c>
      <c r="E56" s="100"/>
      <c r="F56" s="232"/>
      <c r="G56" s="518"/>
      <c r="H56" s="518"/>
      <c r="I56" s="519">
        <f>SUM(I57:I58)</f>
        <v>400376301</v>
      </c>
    </row>
    <row r="57" spans="1:9" x14ac:dyDescent="0.2">
      <c r="A57" s="8"/>
      <c r="B57" s="91" t="s">
        <v>39</v>
      </c>
      <c r="C57" s="12"/>
      <c r="D57" s="111">
        <v>135570123</v>
      </c>
      <c r="E57" s="110"/>
      <c r="F57" s="231"/>
      <c r="G57" s="231"/>
      <c r="H57" s="231"/>
      <c r="I57" s="225">
        <f>SUM(D57:F57)</f>
        <v>135570123</v>
      </c>
    </row>
    <row r="58" spans="1:9" x14ac:dyDescent="0.2">
      <c r="A58" s="8"/>
      <c r="B58" s="91" t="s">
        <v>314</v>
      </c>
      <c r="C58" s="12"/>
      <c r="D58" s="111">
        <v>264806178</v>
      </c>
      <c r="E58" s="110"/>
      <c r="F58" s="231"/>
      <c r="G58" s="231"/>
      <c r="H58" s="231"/>
      <c r="I58" s="225">
        <f>SUM(D58:F58)</f>
        <v>264806178</v>
      </c>
    </row>
    <row r="59" spans="1:9" ht="5.25" customHeight="1" x14ac:dyDescent="0.2">
      <c r="A59" s="8"/>
      <c r="B59" s="12"/>
      <c r="C59" s="12"/>
      <c r="D59" s="111"/>
      <c r="E59" s="110"/>
      <c r="F59" s="231"/>
      <c r="G59" s="231"/>
      <c r="H59" s="231"/>
      <c r="I59" s="224"/>
    </row>
    <row r="60" spans="1:9" s="520" customFormat="1" ht="33" customHeight="1" x14ac:dyDescent="0.25">
      <c r="A60" s="505"/>
      <c r="B60" s="1061" t="s">
        <v>30</v>
      </c>
      <c r="C60" s="1062"/>
      <c r="D60" s="102">
        <f>SUM(D61:D62)</f>
        <v>110939582</v>
      </c>
      <c r="E60" s="100"/>
      <c r="F60" s="232"/>
      <c r="G60" s="518"/>
      <c r="H60" s="518"/>
      <c r="I60" s="519">
        <f>SUM(I61:I62)</f>
        <v>110939582</v>
      </c>
    </row>
    <row r="61" spans="1:9" x14ac:dyDescent="0.2">
      <c r="A61" s="92"/>
      <c r="B61" s="91" t="s">
        <v>40</v>
      </c>
      <c r="C61" s="12"/>
      <c r="D61" s="111">
        <v>43790385</v>
      </c>
      <c r="E61" s="110"/>
      <c r="F61" s="231"/>
      <c r="G61" s="231"/>
      <c r="H61" s="231"/>
      <c r="I61" s="225">
        <f>SUM(D61:F61)</f>
        <v>43790385</v>
      </c>
    </row>
    <row r="62" spans="1:9" x14ac:dyDescent="0.2">
      <c r="A62" s="92"/>
      <c r="B62" s="91" t="s">
        <v>41</v>
      </c>
      <c r="C62" s="12"/>
      <c r="D62" s="111">
        <v>67149197</v>
      </c>
      <c r="E62" s="110"/>
      <c r="F62" s="231"/>
      <c r="G62" s="231"/>
      <c r="H62" s="231"/>
      <c r="I62" s="225">
        <f>SUM(D62:F62)</f>
        <v>67149197</v>
      </c>
    </row>
    <row r="63" spans="1:9" ht="3.75" customHeight="1" x14ac:dyDescent="0.2">
      <c r="A63" s="92"/>
      <c r="B63" s="12"/>
      <c r="C63" s="12"/>
      <c r="D63" s="111"/>
      <c r="E63" s="110"/>
      <c r="F63" s="231"/>
      <c r="G63" s="231"/>
      <c r="H63" s="231"/>
      <c r="I63" s="224"/>
    </row>
    <row r="64" spans="1:9" s="520" customFormat="1" ht="29.45" customHeight="1" x14ac:dyDescent="0.25">
      <c r="A64" s="505"/>
      <c r="B64" s="1061" t="s">
        <v>322</v>
      </c>
      <c r="C64" s="1062"/>
      <c r="D64" s="102">
        <f>171658496-E64</f>
        <v>112946039</v>
      </c>
      <c r="E64" s="100">
        <v>58712457</v>
      </c>
      <c r="F64" s="231"/>
      <c r="G64" s="522"/>
      <c r="H64" s="522"/>
      <c r="I64" s="519">
        <f>SUM(D64:F64)</f>
        <v>171658496</v>
      </c>
    </row>
    <row r="65" spans="1:9" ht="7.5" customHeight="1" x14ac:dyDescent="0.2">
      <c r="A65" s="14"/>
      <c r="B65" s="90"/>
      <c r="C65" s="12"/>
      <c r="D65" s="111"/>
      <c r="E65" s="110"/>
      <c r="F65" s="231"/>
      <c r="G65" s="231"/>
      <c r="H65" s="231"/>
      <c r="I65" s="224"/>
    </row>
    <row r="66" spans="1:9" s="520" customFormat="1" ht="46.15" customHeight="1" x14ac:dyDescent="0.25">
      <c r="A66" s="505"/>
      <c r="B66" s="1061" t="s">
        <v>323</v>
      </c>
      <c r="C66" s="1062"/>
      <c r="D66" s="102">
        <v>16956762</v>
      </c>
      <c r="E66" s="102">
        <v>248600000</v>
      </c>
      <c r="F66" s="231"/>
      <c r="G66" s="522"/>
      <c r="H66" s="522"/>
      <c r="I66" s="519">
        <f>SUM(D66:F66)</f>
        <v>265556762</v>
      </c>
    </row>
    <row r="67" spans="1:9" ht="3.75" customHeight="1" x14ac:dyDescent="0.2">
      <c r="A67" s="14"/>
      <c r="B67" s="90"/>
      <c r="C67" s="12"/>
      <c r="D67" s="111"/>
      <c r="E67" s="110"/>
      <c r="F67" s="231"/>
      <c r="G67" s="231"/>
      <c r="H67" s="231"/>
      <c r="I67" s="224"/>
    </row>
    <row r="68" spans="1:9" s="520" customFormat="1" ht="15" x14ac:dyDescent="0.25">
      <c r="A68" s="505"/>
      <c r="B68" s="480" t="s">
        <v>325</v>
      </c>
      <c r="C68" s="480"/>
      <c r="D68" s="102">
        <v>1769046318</v>
      </c>
      <c r="E68" s="100"/>
      <c r="F68" s="232"/>
      <c r="G68" s="518"/>
      <c r="H68" s="522"/>
      <c r="I68" s="519">
        <f>SUM(D68:F68)</f>
        <v>1769046318</v>
      </c>
    </row>
    <row r="69" spans="1:9" s="520" customFormat="1" ht="34.15" customHeight="1" x14ac:dyDescent="0.25">
      <c r="A69" s="501"/>
      <c r="B69" s="1061" t="s">
        <v>315</v>
      </c>
      <c r="C69" s="1062"/>
      <c r="D69" s="102">
        <f>474517442-E69</f>
        <v>181325153</v>
      </c>
      <c r="E69" s="232">
        <v>293192289</v>
      </c>
      <c r="F69" s="232"/>
      <c r="G69" s="518"/>
      <c r="H69" s="522"/>
      <c r="I69" s="519">
        <f>SUM(D69:F69)</f>
        <v>474517442</v>
      </c>
    </row>
    <row r="70" spans="1:9" ht="3.75" customHeight="1" x14ac:dyDescent="0.2">
      <c r="A70" s="14"/>
      <c r="B70" s="12"/>
      <c r="C70" s="29"/>
      <c r="D70" s="420"/>
      <c r="E70" s="222"/>
      <c r="F70" s="222"/>
      <c r="G70" s="222"/>
      <c r="H70" s="222"/>
      <c r="I70" s="227"/>
    </row>
    <row r="71" spans="1:9" ht="15" customHeight="1" x14ac:dyDescent="0.2">
      <c r="A71" s="16" t="s">
        <v>671</v>
      </c>
      <c r="B71" s="17"/>
      <c r="C71" s="17"/>
      <c r="D71" s="270">
        <f>SUM(D46+D48+D50+D54+D56+D60+D64+D66+D68+D69)</f>
        <v>9674554599</v>
      </c>
      <c r="E71" s="270">
        <f>SUM(E46+E48+E50+E54+E56+E60+E64+E66+E68+E69)</f>
        <v>1435657906</v>
      </c>
      <c r="F71" s="270">
        <f>SUM(F46+F48+F50+F54+F56+F60+F64+F66+F68+F69)</f>
        <v>0</v>
      </c>
      <c r="G71" s="270"/>
      <c r="H71" s="270">
        <f>SUM(H46+H48+H50+H54+H56+H60+H64+H66+H68+H69)</f>
        <v>0</v>
      </c>
      <c r="I71" s="230">
        <f>SUM(I46+I48+I50+I54+I56+I60+I64+I66+I68+I69)</f>
        <v>11110212505</v>
      </c>
    </row>
    <row r="72" spans="1:9" ht="3.75" customHeight="1" thickBot="1" x14ac:dyDescent="0.25">
      <c r="A72" s="30"/>
      <c r="B72" s="19"/>
      <c r="C72" s="19"/>
      <c r="D72" s="271"/>
      <c r="E72" s="19"/>
      <c r="F72" s="271"/>
      <c r="G72" s="271"/>
      <c r="H72" s="271"/>
      <c r="I72" s="348"/>
    </row>
    <row r="73" spans="1:9" ht="3.75" customHeight="1" thickTop="1" thickBot="1" x14ac:dyDescent="0.25">
      <c r="A73" s="9"/>
      <c r="B73" s="12"/>
      <c r="C73" s="12"/>
      <c r="D73" s="217"/>
      <c r="E73" s="12"/>
      <c r="F73" s="217"/>
      <c r="G73" s="217"/>
      <c r="H73" s="217"/>
      <c r="I73" s="902"/>
    </row>
    <row r="74" spans="1:9" ht="8.1" customHeight="1" thickTop="1" x14ac:dyDescent="0.2">
      <c r="A74" s="1063" t="s">
        <v>211</v>
      </c>
      <c r="B74" s="1064"/>
      <c r="C74" s="1065"/>
      <c r="D74" s="523"/>
      <c r="E74" s="524"/>
      <c r="F74" s="523"/>
      <c r="G74" s="523"/>
      <c r="H74" s="523"/>
      <c r="I74" s="525"/>
    </row>
    <row r="75" spans="1:9" x14ac:dyDescent="0.2">
      <c r="A75" s="1066"/>
      <c r="B75" s="1067"/>
      <c r="C75" s="1068"/>
      <c r="D75" s="791">
        <f t="shared" ref="D75:I75" si="2">SUM(D39,D71)</f>
        <v>17875563181</v>
      </c>
      <c r="E75" s="792">
        <f t="shared" si="2"/>
        <v>1519165781</v>
      </c>
      <c r="F75" s="791">
        <f t="shared" si="2"/>
        <v>37230989</v>
      </c>
      <c r="G75" s="792">
        <f t="shared" si="2"/>
        <v>6339996</v>
      </c>
      <c r="H75" s="791">
        <f t="shared" si="2"/>
        <v>2544441920</v>
      </c>
      <c r="I75" s="793">
        <f t="shared" si="2"/>
        <v>21982741867</v>
      </c>
    </row>
    <row r="76" spans="1:9" ht="8.1" customHeight="1" thickBot="1" x14ac:dyDescent="0.25">
      <c r="A76" s="1069"/>
      <c r="B76" s="1070"/>
      <c r="C76" s="1071"/>
      <c r="D76" s="526"/>
      <c r="E76" s="527"/>
      <c r="F76" s="526"/>
      <c r="G76" s="526"/>
      <c r="H76" s="526"/>
      <c r="I76" s="528"/>
    </row>
    <row r="77" spans="1:9" ht="13.5" thickTop="1" x14ac:dyDescent="0.2"/>
    <row r="78" spans="1:9" ht="28.9" customHeight="1" x14ac:dyDescent="0.2">
      <c r="C78" s="1060" t="s">
        <v>662</v>
      </c>
      <c r="D78" s="1060"/>
      <c r="E78" s="1060"/>
      <c r="F78" s="1060"/>
      <c r="G78" s="1060"/>
      <c r="H78" s="1060"/>
      <c r="I78" s="1060"/>
    </row>
    <row r="80" spans="1:9" x14ac:dyDescent="0.2">
      <c r="I80" s="196"/>
    </row>
  </sheetData>
  <mergeCells count="26">
    <mergeCell ref="B46:C46"/>
    <mergeCell ref="A2:I2"/>
    <mergeCell ref="H6:H8"/>
    <mergeCell ref="D6:D8"/>
    <mergeCell ref="E6:E8"/>
    <mergeCell ref="F6:F8"/>
    <mergeCell ref="B17:C17"/>
    <mergeCell ref="B18:C18"/>
    <mergeCell ref="B19:C19"/>
    <mergeCell ref="A6:C8"/>
    <mergeCell ref="I6:I8"/>
    <mergeCell ref="A25:C25"/>
    <mergeCell ref="A1:I1"/>
    <mergeCell ref="A3:I3"/>
    <mergeCell ref="A4:I4"/>
    <mergeCell ref="A16:C16"/>
    <mergeCell ref="G6:G8"/>
    <mergeCell ref="C78:I78"/>
    <mergeCell ref="B69:C69"/>
    <mergeCell ref="B48:C48"/>
    <mergeCell ref="B50:C50"/>
    <mergeCell ref="B54:C54"/>
    <mergeCell ref="B60:C60"/>
    <mergeCell ref="B64:C64"/>
    <mergeCell ref="B66:C66"/>
    <mergeCell ref="A74:C76"/>
  </mergeCells>
  <printOptions horizontalCentered="1"/>
  <pageMargins left="0.19685039370078741" right="0.19685039370078741" top="0.19685039370078741" bottom="0.19685039370078741" header="0.31496062992125984" footer="0.19685039370078741"/>
  <pageSetup scale="70" orientation="portrait" r:id="rId1"/>
  <headerFooter alignWithMargins="0">
    <oddFooter xml:space="preserve">&amp;R&amp;8
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J16443"/>
  <sheetViews>
    <sheetView zoomScaleNormal="100" workbookViewId="0">
      <selection activeCell="H15" sqref="H15"/>
    </sheetView>
  </sheetViews>
  <sheetFormatPr baseColWidth="10" defaultRowHeight="12.75" x14ac:dyDescent="0.2"/>
  <cols>
    <col min="1" max="1" width="2.85546875" customWidth="1"/>
    <col min="2" max="2" width="4.140625" customWidth="1"/>
    <col min="3" max="3" width="5.140625" customWidth="1"/>
    <col min="4" max="4" width="63" customWidth="1"/>
    <col min="5" max="5" width="17.5703125" customWidth="1"/>
    <col min="6" max="6" width="12.85546875" customWidth="1"/>
    <col min="7" max="7" width="13.5703125" bestFit="1" customWidth="1"/>
    <col min="8" max="8" width="17.140625" bestFit="1" customWidth="1"/>
  </cols>
  <sheetData>
    <row r="1" spans="1:8" ht="22.5" customHeight="1" x14ac:dyDescent="0.2">
      <c r="A1" s="1086" t="s">
        <v>78</v>
      </c>
      <c r="B1" s="1086"/>
      <c r="C1" s="1086"/>
      <c r="D1" s="1086"/>
      <c r="E1" s="1086"/>
      <c r="F1" s="1086"/>
    </row>
    <row r="2" spans="1:8" ht="22.5" customHeight="1" x14ac:dyDescent="0.2">
      <c r="A2" s="941" t="s">
        <v>726</v>
      </c>
      <c r="B2" s="941"/>
      <c r="C2" s="941"/>
      <c r="D2" s="941"/>
      <c r="E2" s="941"/>
      <c r="F2" s="941"/>
    </row>
    <row r="3" spans="1:8" ht="14.25" customHeight="1" x14ac:dyDescent="0.2">
      <c r="A3" s="1086" t="s">
        <v>555</v>
      </c>
      <c r="B3" s="1086"/>
      <c r="C3" s="1086"/>
      <c r="D3" s="1086"/>
      <c r="E3" s="1086"/>
      <c r="F3" s="1086"/>
    </row>
    <row r="4" spans="1:8" ht="15.75" x14ac:dyDescent="0.2">
      <c r="A4" s="943" t="s">
        <v>15</v>
      </c>
      <c r="B4" s="943"/>
      <c r="C4" s="943"/>
      <c r="D4" s="943"/>
      <c r="E4" s="943"/>
      <c r="F4" s="943"/>
    </row>
    <row r="5" spans="1:8" ht="13.5" thickBot="1" x14ac:dyDescent="0.25">
      <c r="A5" s="33"/>
      <c r="B5" s="33"/>
      <c r="C5" s="33"/>
      <c r="D5" s="33"/>
      <c r="E5" s="33"/>
      <c r="F5" s="33"/>
    </row>
    <row r="6" spans="1:8" ht="15.75" customHeight="1" thickTop="1" x14ac:dyDescent="0.2">
      <c r="A6" s="529" t="s">
        <v>238</v>
      </c>
      <c r="B6" s="530"/>
      <c r="C6" s="530"/>
      <c r="D6" s="531"/>
      <c r="E6" s="538"/>
      <c r="F6" s="539" t="s">
        <v>18</v>
      </c>
    </row>
    <row r="7" spans="1:8" ht="15.75" x14ac:dyDescent="0.2">
      <c r="A7" s="532"/>
      <c r="B7" s="533" t="s">
        <v>554</v>
      </c>
      <c r="C7" s="533"/>
      <c r="D7" s="534"/>
      <c r="E7" s="540" t="s">
        <v>19</v>
      </c>
      <c r="F7" s="541" t="s">
        <v>20</v>
      </c>
      <c r="G7" s="6"/>
    </row>
    <row r="8" spans="1:8" ht="16.5" thickBot="1" x14ac:dyDescent="0.25">
      <c r="A8" s="535"/>
      <c r="B8" s="536"/>
      <c r="C8" s="536" t="s">
        <v>581</v>
      </c>
      <c r="D8" s="537"/>
      <c r="E8" s="542"/>
      <c r="F8" s="543" t="s">
        <v>21</v>
      </c>
      <c r="G8" s="6"/>
    </row>
    <row r="9" spans="1:8" ht="5.25" customHeight="1" thickTop="1" thickBot="1" x14ac:dyDescent="0.25">
      <c r="A9" s="37"/>
      <c r="B9" s="38"/>
      <c r="C9" s="39"/>
      <c r="D9" s="39"/>
      <c r="E9" s="40"/>
      <c r="F9" s="40"/>
      <c r="G9" s="6"/>
    </row>
    <row r="10" spans="1:8" ht="12.6" customHeight="1" thickTop="1" x14ac:dyDescent="0.2">
      <c r="A10" s="41"/>
      <c r="B10" s="273"/>
      <c r="C10" s="42"/>
      <c r="D10" s="43"/>
      <c r="E10" s="44"/>
      <c r="F10" s="45"/>
      <c r="G10" s="6"/>
    </row>
    <row r="11" spans="1:8" ht="15" customHeight="1" x14ac:dyDescent="0.25">
      <c r="A11" s="281">
        <v>1</v>
      </c>
      <c r="B11" s="282"/>
      <c r="C11" s="283"/>
      <c r="D11" s="284" t="s">
        <v>8</v>
      </c>
      <c r="E11" s="278">
        <f>E12+E15+E20+E30+E36+E40+E46+E32</f>
        <v>3599160657</v>
      </c>
      <c r="F11" s="279">
        <f>E11/E161*100</f>
        <v>16.372664878547198</v>
      </c>
      <c r="G11" s="73"/>
      <c r="H11" s="115"/>
    </row>
    <row r="12" spans="1:8" ht="15" customHeight="1" x14ac:dyDescent="0.2">
      <c r="A12" s="46"/>
      <c r="B12" s="276">
        <v>1</v>
      </c>
      <c r="C12" s="94"/>
      <c r="D12" s="84" t="s">
        <v>553</v>
      </c>
      <c r="E12" s="76">
        <f>SUM(E13:E14)</f>
        <v>243041230</v>
      </c>
      <c r="F12" s="86"/>
      <c r="G12" s="7"/>
      <c r="H12" s="115"/>
    </row>
    <row r="13" spans="1:8" ht="15" customHeight="1" x14ac:dyDescent="0.2">
      <c r="A13" s="46"/>
      <c r="B13" s="274"/>
      <c r="C13" s="94">
        <v>1</v>
      </c>
      <c r="D13" s="85" t="s">
        <v>437</v>
      </c>
      <c r="E13" s="79">
        <v>195644184</v>
      </c>
      <c r="F13" s="86"/>
      <c r="G13" s="7"/>
      <c r="H13" s="115"/>
    </row>
    <row r="14" spans="1:8" ht="15" customHeight="1" x14ac:dyDescent="0.2">
      <c r="A14" s="46"/>
      <c r="B14" s="274"/>
      <c r="C14" s="94">
        <v>2</v>
      </c>
      <c r="D14" s="85" t="s">
        <v>438</v>
      </c>
      <c r="E14" s="79">
        <v>47397046</v>
      </c>
      <c r="F14" s="86"/>
      <c r="G14" s="7"/>
      <c r="H14" s="115"/>
    </row>
    <row r="15" spans="1:8" ht="15" customHeight="1" x14ac:dyDescent="0.2">
      <c r="A15" s="46"/>
      <c r="B15" s="276">
        <v>2</v>
      </c>
      <c r="C15" s="94"/>
      <c r="D15" s="84" t="s">
        <v>55</v>
      </c>
      <c r="E15" s="76">
        <f>SUM(E16:E19)</f>
        <v>984376759</v>
      </c>
      <c r="F15" s="86"/>
      <c r="G15" s="7"/>
      <c r="H15" s="115"/>
    </row>
    <row r="16" spans="1:8" ht="15" customHeight="1" x14ac:dyDescent="0.2">
      <c r="A16" s="46"/>
      <c r="B16" s="274"/>
      <c r="C16" s="94">
        <v>1</v>
      </c>
      <c r="D16" s="85" t="s">
        <v>445</v>
      </c>
      <c r="E16" s="79">
        <v>409341548</v>
      </c>
      <c r="F16" s="86"/>
      <c r="G16" s="7"/>
      <c r="H16" s="115"/>
    </row>
    <row r="17" spans="1:8" ht="15" customHeight="1" x14ac:dyDescent="0.2">
      <c r="A17" s="46"/>
      <c r="B17" s="274"/>
      <c r="C17" s="94">
        <v>2</v>
      </c>
      <c r="D17" s="85" t="s">
        <v>439</v>
      </c>
      <c r="E17" s="79">
        <v>451127708</v>
      </c>
      <c r="F17" s="86"/>
      <c r="G17" s="7"/>
      <c r="H17" s="115"/>
    </row>
    <row r="18" spans="1:8" ht="15" customHeight="1" x14ac:dyDescent="0.2">
      <c r="A18" s="46"/>
      <c r="B18" s="274"/>
      <c r="C18" s="94">
        <v>3</v>
      </c>
      <c r="D18" s="85" t="s">
        <v>444</v>
      </c>
      <c r="E18" s="79">
        <v>87042603</v>
      </c>
      <c r="F18" s="86"/>
      <c r="G18" s="7"/>
      <c r="H18" s="115"/>
    </row>
    <row r="19" spans="1:8" ht="15" customHeight="1" x14ac:dyDescent="0.2">
      <c r="A19" s="46"/>
      <c r="B19" s="274"/>
      <c r="C19" s="94">
        <v>4</v>
      </c>
      <c r="D19" s="85" t="s">
        <v>443</v>
      </c>
      <c r="E19" s="79">
        <v>36864900</v>
      </c>
      <c r="F19" s="86"/>
      <c r="G19" s="7"/>
      <c r="H19" s="115"/>
    </row>
    <row r="20" spans="1:8" ht="15" customHeight="1" x14ac:dyDescent="0.2">
      <c r="A20" s="46"/>
      <c r="B20" s="276">
        <v>3</v>
      </c>
      <c r="C20" s="94"/>
      <c r="D20" s="84" t="s">
        <v>556</v>
      </c>
      <c r="E20" s="76">
        <f>SUM(E21:E29)</f>
        <v>716995891</v>
      </c>
      <c r="F20" s="86"/>
      <c r="G20" s="7"/>
      <c r="H20" s="115"/>
    </row>
    <row r="21" spans="1:8" ht="15" customHeight="1" x14ac:dyDescent="0.2">
      <c r="A21" s="46"/>
      <c r="B21" s="274"/>
      <c r="C21" s="94">
        <v>1</v>
      </c>
      <c r="D21" s="85" t="s">
        <v>440</v>
      </c>
      <c r="E21" s="79">
        <v>260455181</v>
      </c>
      <c r="F21" s="86"/>
      <c r="G21" s="7"/>
      <c r="H21" s="115"/>
    </row>
    <row r="22" spans="1:8" ht="15" customHeight="1" x14ac:dyDescent="0.2">
      <c r="A22" s="46"/>
      <c r="B22" s="274"/>
      <c r="C22" s="94">
        <v>2</v>
      </c>
      <c r="D22" s="85" t="s">
        <v>442</v>
      </c>
      <c r="E22" s="79">
        <v>204387911</v>
      </c>
      <c r="F22" s="86"/>
      <c r="G22" s="7"/>
      <c r="H22" s="115"/>
    </row>
    <row r="23" spans="1:8" ht="15" customHeight="1" x14ac:dyDescent="0.2">
      <c r="A23" s="46"/>
      <c r="B23" s="274"/>
      <c r="C23" s="94">
        <v>3</v>
      </c>
      <c r="D23" s="85" t="s">
        <v>441</v>
      </c>
      <c r="E23" s="79">
        <v>5643450</v>
      </c>
      <c r="F23" s="86"/>
      <c r="G23" s="7"/>
      <c r="H23" s="115"/>
    </row>
    <row r="24" spans="1:8" ht="15" customHeight="1" x14ac:dyDescent="0.2">
      <c r="A24" s="46"/>
      <c r="B24" s="274"/>
      <c r="C24" s="94">
        <v>4</v>
      </c>
      <c r="D24" s="85" t="s">
        <v>446</v>
      </c>
      <c r="E24" s="79">
        <v>43291676</v>
      </c>
      <c r="F24" s="86"/>
      <c r="G24" s="7"/>
      <c r="H24" s="115"/>
    </row>
    <row r="25" spans="1:8" ht="15" customHeight="1" x14ac:dyDescent="0.2">
      <c r="A25" s="46"/>
      <c r="B25" s="274"/>
      <c r="C25" s="94">
        <v>5</v>
      </c>
      <c r="D25" s="85" t="s">
        <v>447</v>
      </c>
      <c r="E25" s="79">
        <v>21381199</v>
      </c>
      <c r="F25" s="86"/>
      <c r="G25" s="7"/>
      <c r="H25" s="115"/>
    </row>
    <row r="26" spans="1:8" ht="15" customHeight="1" x14ac:dyDescent="0.2">
      <c r="A26" s="46"/>
      <c r="B26" s="274"/>
      <c r="C26" s="94">
        <v>6</v>
      </c>
      <c r="D26" s="85" t="s">
        <v>448</v>
      </c>
      <c r="E26" s="79">
        <v>160881734</v>
      </c>
      <c r="F26" s="86"/>
      <c r="G26" s="7"/>
      <c r="H26" s="115"/>
    </row>
    <row r="27" spans="1:8" ht="15" customHeight="1" x14ac:dyDescent="0.2">
      <c r="A27" s="46"/>
      <c r="B27" s="274"/>
      <c r="C27" s="94">
        <v>7</v>
      </c>
      <c r="D27" s="85" t="s">
        <v>449</v>
      </c>
      <c r="E27" s="79">
        <v>7182642</v>
      </c>
      <c r="F27" s="86"/>
      <c r="G27" s="7"/>
      <c r="H27" s="115"/>
    </row>
    <row r="28" spans="1:8" ht="15" customHeight="1" x14ac:dyDescent="0.2">
      <c r="A28" s="46"/>
      <c r="B28" s="274"/>
      <c r="C28" s="94">
        <v>8</v>
      </c>
      <c r="D28" s="85" t="s">
        <v>450</v>
      </c>
      <c r="E28" s="79"/>
      <c r="F28" s="86"/>
      <c r="G28" s="7"/>
      <c r="H28" s="115"/>
    </row>
    <row r="29" spans="1:8" ht="15" customHeight="1" x14ac:dyDescent="0.2">
      <c r="A29" s="46"/>
      <c r="B29" s="274"/>
      <c r="C29" s="94">
        <v>9</v>
      </c>
      <c r="D29" s="85" t="s">
        <v>451</v>
      </c>
      <c r="E29" s="79">
        <v>13772098</v>
      </c>
      <c r="F29" s="86"/>
      <c r="G29" s="7"/>
      <c r="H29" s="115"/>
    </row>
    <row r="30" spans="1:8" ht="15" customHeight="1" x14ac:dyDescent="0.2">
      <c r="A30" s="46"/>
      <c r="B30" s="276">
        <v>4</v>
      </c>
      <c r="C30" s="47"/>
      <c r="D30" s="84" t="s">
        <v>56</v>
      </c>
      <c r="E30" s="76">
        <f>SUM(E31)</f>
        <v>0</v>
      </c>
      <c r="F30" s="86"/>
      <c r="G30" s="7"/>
      <c r="H30" s="115"/>
    </row>
    <row r="31" spans="1:8" ht="15" customHeight="1" x14ac:dyDescent="0.2">
      <c r="A31" s="46"/>
      <c r="B31" s="274"/>
      <c r="C31" s="94">
        <v>1</v>
      </c>
      <c r="D31" s="85" t="s">
        <v>452</v>
      </c>
      <c r="E31" s="79">
        <v>0</v>
      </c>
      <c r="F31" s="86"/>
      <c r="G31" s="7"/>
      <c r="H31" s="115"/>
    </row>
    <row r="32" spans="1:8" ht="15" customHeight="1" x14ac:dyDescent="0.25">
      <c r="A32" s="46"/>
      <c r="B32" s="276">
        <v>5</v>
      </c>
      <c r="C32" s="47"/>
      <c r="D32" s="84" t="s">
        <v>57</v>
      </c>
      <c r="E32" s="76">
        <f>SUM(E34:E35)</f>
        <v>395543907</v>
      </c>
      <c r="F32" s="87"/>
      <c r="G32" s="7"/>
      <c r="H32" s="115"/>
    </row>
    <row r="33" spans="1:8" ht="15" hidden="1" customHeight="1" x14ac:dyDescent="0.2">
      <c r="A33" s="46"/>
      <c r="B33" s="274" t="s">
        <v>45</v>
      </c>
      <c r="C33" s="94"/>
      <c r="D33" s="85" t="s">
        <v>58</v>
      </c>
      <c r="E33" s="79"/>
      <c r="F33" s="86"/>
      <c r="G33" s="7"/>
      <c r="H33" s="115"/>
    </row>
    <row r="34" spans="1:8" ht="15" customHeight="1" x14ac:dyDescent="0.2">
      <c r="A34" s="46"/>
      <c r="B34" s="274"/>
      <c r="C34" s="94">
        <v>1</v>
      </c>
      <c r="D34" s="85" t="s">
        <v>453</v>
      </c>
      <c r="E34" s="79">
        <v>391625275</v>
      </c>
      <c r="F34" s="86"/>
      <c r="G34" s="7"/>
      <c r="H34" s="115"/>
    </row>
    <row r="35" spans="1:8" ht="15" customHeight="1" x14ac:dyDescent="0.2">
      <c r="A35" s="46"/>
      <c r="B35" s="274"/>
      <c r="C35" s="94">
        <v>2</v>
      </c>
      <c r="D35" s="85" t="s">
        <v>454</v>
      </c>
      <c r="E35" s="79">
        <v>3918632</v>
      </c>
      <c r="F35" s="86"/>
      <c r="G35" s="7"/>
      <c r="H35" s="115"/>
    </row>
    <row r="36" spans="1:8" ht="15" customHeight="1" x14ac:dyDescent="0.2">
      <c r="A36" s="46"/>
      <c r="B36" s="276">
        <v>6</v>
      </c>
      <c r="C36" s="47"/>
      <c r="D36" s="84" t="s">
        <v>236</v>
      </c>
      <c r="E36" s="76">
        <f>SUM(E37:E39)</f>
        <v>0</v>
      </c>
      <c r="F36" s="86"/>
      <c r="G36" s="7"/>
      <c r="H36" s="115"/>
    </row>
    <row r="37" spans="1:8" ht="15" customHeight="1" x14ac:dyDescent="0.2">
      <c r="A37" s="46"/>
      <c r="B37" s="276"/>
      <c r="C37" s="94">
        <v>1</v>
      </c>
      <c r="D37" s="85" t="s">
        <v>548</v>
      </c>
      <c r="E37" s="79"/>
      <c r="F37" s="86"/>
      <c r="G37" s="7"/>
      <c r="H37" s="115"/>
    </row>
    <row r="38" spans="1:8" ht="15" customHeight="1" x14ac:dyDescent="0.2">
      <c r="A38" s="46"/>
      <c r="B38" s="276"/>
      <c r="C38" s="94">
        <v>2</v>
      </c>
      <c r="D38" s="85" t="s">
        <v>455</v>
      </c>
      <c r="E38" s="79"/>
      <c r="F38" s="86"/>
      <c r="G38" s="7"/>
      <c r="H38" s="115"/>
    </row>
    <row r="39" spans="1:8" ht="13.9" customHeight="1" x14ac:dyDescent="0.2">
      <c r="A39" s="46"/>
      <c r="B39" s="274"/>
      <c r="C39" s="94">
        <v>3</v>
      </c>
      <c r="D39" s="83" t="s">
        <v>456</v>
      </c>
      <c r="E39" s="79"/>
      <c r="F39" s="86"/>
      <c r="G39" s="7"/>
      <c r="H39" s="115"/>
    </row>
    <row r="40" spans="1:8" ht="15" customHeight="1" x14ac:dyDescent="0.2">
      <c r="A40" s="46"/>
      <c r="B40" s="276">
        <v>7</v>
      </c>
      <c r="C40" s="47"/>
      <c r="D40" s="84" t="s">
        <v>557</v>
      </c>
      <c r="E40" s="76">
        <f>SUM(E42:E45)</f>
        <v>926120977</v>
      </c>
      <c r="F40" s="86"/>
      <c r="G40" s="7"/>
      <c r="H40" s="115"/>
    </row>
    <row r="41" spans="1:8" ht="15" hidden="1" customHeight="1" x14ac:dyDescent="0.2">
      <c r="A41" s="46"/>
      <c r="B41" s="274" t="s">
        <v>46</v>
      </c>
      <c r="C41" s="94"/>
      <c r="D41" s="85" t="s">
        <v>59</v>
      </c>
      <c r="E41" s="79"/>
      <c r="F41" s="86"/>
      <c r="G41" s="7"/>
      <c r="H41" s="115"/>
    </row>
    <row r="42" spans="1:8" ht="15" customHeight="1" x14ac:dyDescent="0.2">
      <c r="A42" s="46"/>
      <c r="B42" s="274"/>
      <c r="C42" s="94">
        <v>1</v>
      </c>
      <c r="D42" s="85" t="s">
        <v>457</v>
      </c>
      <c r="E42" s="79">
        <v>608846180</v>
      </c>
      <c r="F42" s="86"/>
      <c r="G42" s="7"/>
      <c r="H42" s="115"/>
    </row>
    <row r="43" spans="1:8" ht="15" customHeight="1" x14ac:dyDescent="0.2">
      <c r="A43" s="46"/>
      <c r="B43" s="274"/>
      <c r="C43" s="94">
        <v>2</v>
      </c>
      <c r="D43" s="85" t="s">
        <v>458</v>
      </c>
      <c r="E43" s="79">
        <v>95006148</v>
      </c>
      <c r="F43" s="86"/>
      <c r="G43" s="7"/>
      <c r="H43" s="115"/>
    </row>
    <row r="44" spans="1:8" ht="15" customHeight="1" x14ac:dyDescent="0.2">
      <c r="A44" s="46"/>
      <c r="B44" s="274"/>
      <c r="C44" s="94">
        <v>3</v>
      </c>
      <c r="D44" s="85" t="s">
        <v>459</v>
      </c>
      <c r="E44" s="79">
        <v>31600046</v>
      </c>
      <c r="F44" s="86"/>
      <c r="G44" s="7"/>
      <c r="H44" s="115"/>
    </row>
    <row r="45" spans="1:8" ht="15" customHeight="1" x14ac:dyDescent="0.2">
      <c r="A45" s="46"/>
      <c r="B45" s="274"/>
      <c r="C45" s="94">
        <v>4</v>
      </c>
      <c r="D45" s="85" t="s">
        <v>460</v>
      </c>
      <c r="E45" s="79">
        <v>190668603</v>
      </c>
      <c r="F45" s="86"/>
      <c r="G45" s="7"/>
      <c r="H45" s="115"/>
    </row>
    <row r="46" spans="1:8" ht="15" customHeight="1" x14ac:dyDescent="0.2">
      <c r="A46" s="46"/>
      <c r="B46" s="276">
        <v>8</v>
      </c>
      <c r="C46" s="47"/>
      <c r="D46" s="84" t="s">
        <v>60</v>
      </c>
      <c r="E46" s="76">
        <f>SUM(E47:E51)</f>
        <v>333081893</v>
      </c>
      <c r="F46" s="86"/>
      <c r="G46" s="7"/>
      <c r="H46" s="115"/>
    </row>
    <row r="47" spans="1:8" ht="12" customHeight="1" x14ac:dyDescent="0.2">
      <c r="A47" s="46"/>
      <c r="B47" s="275"/>
      <c r="C47" s="50">
        <v>1</v>
      </c>
      <c r="D47" s="82" t="s">
        <v>461</v>
      </c>
      <c r="E47" s="79">
        <v>71034025</v>
      </c>
      <c r="F47" s="86"/>
      <c r="G47" s="7"/>
      <c r="H47" s="115"/>
    </row>
    <row r="48" spans="1:8" ht="12" customHeight="1" x14ac:dyDescent="0.2">
      <c r="A48" s="46"/>
      <c r="B48" s="275"/>
      <c r="C48" s="50">
        <v>2</v>
      </c>
      <c r="D48" s="82" t="s">
        <v>558</v>
      </c>
      <c r="E48" s="79"/>
      <c r="F48" s="86"/>
      <c r="G48" s="7"/>
      <c r="H48" s="115"/>
    </row>
    <row r="49" spans="1:8" ht="12" customHeight="1" x14ac:dyDescent="0.2">
      <c r="A49" s="46"/>
      <c r="B49" s="275"/>
      <c r="C49" s="50">
        <v>3</v>
      </c>
      <c r="D49" s="82" t="s">
        <v>462</v>
      </c>
      <c r="E49" s="79"/>
      <c r="F49" s="86"/>
      <c r="G49" s="7"/>
      <c r="H49" s="115"/>
    </row>
    <row r="50" spans="1:8" ht="12" customHeight="1" x14ac:dyDescent="0.2">
      <c r="A50" s="46"/>
      <c r="B50" s="275"/>
      <c r="C50" s="50">
        <v>4</v>
      </c>
      <c r="D50" s="82" t="s">
        <v>463</v>
      </c>
      <c r="E50" s="79">
        <v>25361479</v>
      </c>
      <c r="F50" s="86"/>
      <c r="G50" s="7"/>
      <c r="H50" s="115"/>
    </row>
    <row r="51" spans="1:8" ht="12" customHeight="1" x14ac:dyDescent="0.2">
      <c r="A51" s="46"/>
      <c r="B51" s="275"/>
      <c r="C51" s="50">
        <v>5</v>
      </c>
      <c r="D51" s="82" t="s">
        <v>451</v>
      </c>
      <c r="E51" s="79">
        <v>236686389</v>
      </c>
      <c r="F51" s="86"/>
      <c r="G51" s="7"/>
      <c r="H51" s="115"/>
    </row>
    <row r="52" spans="1:8" ht="11.45" customHeight="1" x14ac:dyDescent="0.2">
      <c r="A52" s="46"/>
      <c r="B52" s="275"/>
      <c r="C52" s="50"/>
      <c r="D52" s="82"/>
      <c r="E52" s="79"/>
      <c r="F52" s="86"/>
      <c r="G52" s="7"/>
      <c r="H52" s="115"/>
    </row>
    <row r="53" spans="1:8" ht="15" customHeight="1" x14ac:dyDescent="0.25">
      <c r="A53" s="281">
        <v>2</v>
      </c>
      <c r="B53" s="285"/>
      <c r="C53" s="286"/>
      <c r="D53" s="284" t="s">
        <v>34</v>
      </c>
      <c r="E53" s="278">
        <f>E54+E61+E69+E75+E80+E87+E97</f>
        <v>13095833292</v>
      </c>
      <c r="F53" s="279">
        <f>E53/E161*100+0.01</f>
        <v>59.583247828830544</v>
      </c>
      <c r="G53" s="7"/>
      <c r="H53" s="115"/>
    </row>
    <row r="54" spans="1:8" ht="15" customHeight="1" x14ac:dyDescent="0.2">
      <c r="A54" s="46"/>
      <c r="B54" s="276">
        <v>1</v>
      </c>
      <c r="C54" s="47"/>
      <c r="D54" s="84" t="s">
        <v>559</v>
      </c>
      <c r="E54" s="76">
        <f>SUM(E55:E60)</f>
        <v>139878648</v>
      </c>
      <c r="F54" s="86"/>
      <c r="G54" s="7"/>
      <c r="H54" s="115"/>
    </row>
    <row r="55" spans="1:8" ht="15" customHeight="1" x14ac:dyDescent="0.2">
      <c r="A55" s="46"/>
      <c r="B55" s="276"/>
      <c r="C55" s="94">
        <v>1</v>
      </c>
      <c r="D55" s="85" t="s">
        <v>464</v>
      </c>
      <c r="E55" s="79"/>
      <c r="F55" s="86"/>
      <c r="G55" s="7"/>
      <c r="H55" s="115"/>
    </row>
    <row r="56" spans="1:8" ht="15" customHeight="1" x14ac:dyDescent="0.2">
      <c r="A56" s="46"/>
      <c r="B56" s="276"/>
      <c r="C56" s="94">
        <v>2</v>
      </c>
      <c r="D56" s="85" t="s">
        <v>465</v>
      </c>
      <c r="E56" s="79"/>
      <c r="F56" s="86"/>
      <c r="G56" s="7"/>
      <c r="H56" s="115"/>
    </row>
    <row r="57" spans="1:8" ht="12" customHeight="1" x14ac:dyDescent="0.2">
      <c r="A57" s="46"/>
      <c r="B57" s="276"/>
      <c r="C57" s="94">
        <v>3</v>
      </c>
      <c r="D57" s="393" t="s">
        <v>466</v>
      </c>
      <c r="E57" s="79">
        <v>81422830</v>
      </c>
      <c r="F57" s="86"/>
      <c r="G57" s="7"/>
      <c r="H57" s="115"/>
    </row>
    <row r="58" spans="1:8" ht="15" customHeight="1" x14ac:dyDescent="0.2">
      <c r="A58" s="46"/>
      <c r="B58" s="274"/>
      <c r="C58" s="94">
        <v>4</v>
      </c>
      <c r="D58" s="85" t="s">
        <v>549</v>
      </c>
      <c r="E58" s="79">
        <v>3119872</v>
      </c>
      <c r="F58" s="86"/>
      <c r="G58" s="7"/>
      <c r="H58" s="115"/>
    </row>
    <row r="59" spans="1:8" ht="15" customHeight="1" x14ac:dyDescent="0.2">
      <c r="A59" s="46"/>
      <c r="B59" s="274"/>
      <c r="C59" s="94">
        <v>5</v>
      </c>
      <c r="D59" s="85" t="s">
        <v>467</v>
      </c>
      <c r="E59" s="79">
        <v>24351387</v>
      </c>
      <c r="F59" s="86"/>
      <c r="G59" s="7"/>
      <c r="H59" s="115"/>
    </row>
    <row r="60" spans="1:8" ht="16.899999999999999" customHeight="1" x14ac:dyDescent="0.2">
      <c r="A60" s="46"/>
      <c r="B60" s="274"/>
      <c r="C60" s="94">
        <v>6</v>
      </c>
      <c r="D60" s="393" t="s">
        <v>468</v>
      </c>
      <c r="E60" s="79">
        <v>30984559</v>
      </c>
      <c r="F60" s="86"/>
      <c r="G60" s="7"/>
      <c r="H60" s="115"/>
    </row>
    <row r="61" spans="1:8" ht="15" customHeight="1" thickBot="1" x14ac:dyDescent="0.25">
      <c r="A61" s="55"/>
      <c r="B61" s="912">
        <v>2</v>
      </c>
      <c r="C61" s="913"/>
      <c r="D61" s="914" t="s">
        <v>61</v>
      </c>
      <c r="E61" s="915">
        <f>SUM(E62:E68)</f>
        <v>756208719</v>
      </c>
      <c r="F61" s="292"/>
      <c r="G61" s="7"/>
      <c r="H61" s="115"/>
    </row>
    <row r="62" spans="1:8" ht="14.1" customHeight="1" thickTop="1" x14ac:dyDescent="0.2">
      <c r="A62" s="46"/>
      <c r="B62" s="274"/>
      <c r="C62" s="94">
        <v>1</v>
      </c>
      <c r="D62" s="393" t="s">
        <v>469</v>
      </c>
      <c r="E62" s="79">
        <v>451898755</v>
      </c>
      <c r="F62" s="86"/>
      <c r="G62" s="7"/>
      <c r="H62" s="115"/>
    </row>
    <row r="63" spans="1:8" ht="14.1" customHeight="1" x14ac:dyDescent="0.2">
      <c r="A63" s="46"/>
      <c r="B63" s="274"/>
      <c r="C63" s="94">
        <v>2</v>
      </c>
      <c r="D63" s="393" t="s">
        <v>470</v>
      </c>
      <c r="E63" s="79">
        <v>6459072</v>
      </c>
      <c r="F63" s="86"/>
      <c r="G63" s="7"/>
      <c r="H63" s="115"/>
    </row>
    <row r="64" spans="1:8" ht="14.1" customHeight="1" x14ac:dyDescent="0.2">
      <c r="A64" s="46"/>
      <c r="B64" s="274"/>
      <c r="C64" s="94">
        <v>3</v>
      </c>
      <c r="D64" s="393" t="s">
        <v>471</v>
      </c>
      <c r="E64" s="79">
        <v>209010474</v>
      </c>
      <c r="F64" s="86"/>
      <c r="G64" s="7"/>
      <c r="H64" s="115"/>
    </row>
    <row r="65" spans="1:8" ht="14.1" customHeight="1" x14ac:dyDescent="0.2">
      <c r="A65" s="46"/>
      <c r="B65" s="274"/>
      <c r="C65" s="94">
        <v>4</v>
      </c>
      <c r="D65" s="85" t="s">
        <v>472</v>
      </c>
      <c r="E65" s="79"/>
      <c r="F65" s="86"/>
      <c r="G65" s="7"/>
      <c r="H65" s="115"/>
    </row>
    <row r="66" spans="1:8" ht="14.1" customHeight="1" x14ac:dyDescent="0.2">
      <c r="A66" s="46"/>
      <c r="B66" s="274"/>
      <c r="C66" s="94">
        <v>5</v>
      </c>
      <c r="D66" s="85" t="s">
        <v>473</v>
      </c>
      <c r="E66" s="79">
        <v>88840418</v>
      </c>
      <c r="F66" s="86"/>
      <c r="G66" s="7"/>
      <c r="H66" s="115"/>
    </row>
    <row r="67" spans="1:8" ht="14.1" customHeight="1" x14ac:dyDescent="0.2">
      <c r="A67" s="46"/>
      <c r="B67" s="274"/>
      <c r="C67" s="94">
        <v>6</v>
      </c>
      <c r="D67" s="85" t="s">
        <v>474</v>
      </c>
      <c r="E67" s="79"/>
      <c r="F67" s="86"/>
      <c r="G67" s="7"/>
      <c r="H67" s="115"/>
    </row>
    <row r="68" spans="1:8" ht="14.1" customHeight="1" x14ac:dyDescent="0.2">
      <c r="A68" s="46"/>
      <c r="B68" s="274"/>
      <c r="C68" s="94">
        <v>7</v>
      </c>
      <c r="D68" s="85" t="s">
        <v>475</v>
      </c>
      <c r="E68" s="79"/>
      <c r="F68" s="86"/>
      <c r="G68" s="7"/>
      <c r="H68" s="115"/>
    </row>
    <row r="69" spans="1:8" ht="15" customHeight="1" x14ac:dyDescent="0.2">
      <c r="A69" s="46"/>
      <c r="B69" s="276">
        <v>3</v>
      </c>
      <c r="C69" s="47"/>
      <c r="D69" s="84" t="s">
        <v>62</v>
      </c>
      <c r="E69" s="76">
        <f>SUM(E70:E74)</f>
        <v>2351046794</v>
      </c>
      <c r="F69" s="86"/>
      <c r="G69" s="7"/>
      <c r="H69" s="115"/>
    </row>
    <row r="70" spans="1:8" ht="15" customHeight="1" x14ac:dyDescent="0.2">
      <c r="A70" s="46"/>
      <c r="B70" s="274"/>
      <c r="C70" s="94">
        <v>1</v>
      </c>
      <c r="D70" s="85" t="s">
        <v>476</v>
      </c>
      <c r="E70" s="79">
        <v>525768224</v>
      </c>
      <c r="F70" s="86"/>
      <c r="G70" s="7"/>
      <c r="H70" s="115"/>
    </row>
    <row r="71" spans="1:8" ht="15" customHeight="1" x14ac:dyDescent="0.2">
      <c r="A71" s="46"/>
      <c r="B71" s="274"/>
      <c r="C71" s="94">
        <v>2</v>
      </c>
      <c r="D71" s="85" t="s">
        <v>477</v>
      </c>
      <c r="E71" s="79">
        <v>268029774</v>
      </c>
      <c r="F71" s="86"/>
      <c r="G71" s="7"/>
      <c r="H71" s="115"/>
    </row>
    <row r="72" spans="1:8" ht="15" customHeight="1" x14ac:dyDescent="0.2">
      <c r="A72" s="46"/>
      <c r="B72" s="274"/>
      <c r="C72" s="94">
        <v>3</v>
      </c>
      <c r="D72" s="85" t="s">
        <v>478</v>
      </c>
      <c r="E72" s="79"/>
      <c r="F72" s="86"/>
      <c r="G72" s="7"/>
      <c r="H72" s="115"/>
    </row>
    <row r="73" spans="1:8" ht="15" customHeight="1" x14ac:dyDescent="0.2">
      <c r="A73" s="46"/>
      <c r="B73" s="274"/>
      <c r="C73" s="94">
        <v>4</v>
      </c>
      <c r="D73" s="85" t="s">
        <v>479</v>
      </c>
      <c r="E73" s="79">
        <v>229269711</v>
      </c>
      <c r="F73" s="86"/>
      <c r="G73" s="7"/>
      <c r="H73" s="115"/>
    </row>
    <row r="74" spans="1:8" ht="15" customHeight="1" x14ac:dyDescent="0.2">
      <c r="A74" s="46"/>
      <c r="B74" s="274"/>
      <c r="C74" s="94">
        <v>5</v>
      </c>
      <c r="D74" s="85" t="s">
        <v>480</v>
      </c>
      <c r="E74" s="79">
        <v>1327979085</v>
      </c>
      <c r="F74" s="86"/>
      <c r="G74" s="7"/>
      <c r="H74" s="115"/>
    </row>
    <row r="75" spans="1:8" ht="25.5" x14ac:dyDescent="0.2">
      <c r="A75" s="46"/>
      <c r="B75" s="276">
        <v>4</v>
      </c>
      <c r="C75" s="47"/>
      <c r="D75" s="280" t="s">
        <v>560</v>
      </c>
      <c r="E75" s="76">
        <f>SUM(E76:E79)</f>
        <v>463513194</v>
      </c>
      <c r="F75" s="113"/>
      <c r="G75" s="7"/>
      <c r="H75" s="115"/>
    </row>
    <row r="76" spans="1:8" ht="14.25" x14ac:dyDescent="0.2">
      <c r="A76" s="46"/>
      <c r="B76" s="274"/>
      <c r="C76" s="94">
        <v>1</v>
      </c>
      <c r="D76" s="95" t="s">
        <v>481</v>
      </c>
      <c r="E76" s="79">
        <v>257915940</v>
      </c>
      <c r="F76" s="113"/>
      <c r="G76" s="7"/>
      <c r="H76" s="115"/>
    </row>
    <row r="77" spans="1:8" ht="14.25" x14ac:dyDescent="0.2">
      <c r="A77" s="46"/>
      <c r="B77" s="274"/>
      <c r="C77" s="94">
        <v>2</v>
      </c>
      <c r="D77" s="95" t="s">
        <v>482</v>
      </c>
      <c r="E77" s="79">
        <v>172334726</v>
      </c>
      <c r="F77" s="113"/>
      <c r="G77" s="7"/>
      <c r="H77" s="115"/>
    </row>
    <row r="78" spans="1:8" ht="14.25" x14ac:dyDescent="0.2">
      <c r="A78" s="46"/>
      <c r="B78" s="274"/>
      <c r="C78" s="94">
        <v>3</v>
      </c>
      <c r="D78" s="95" t="s">
        <v>483</v>
      </c>
      <c r="E78" s="79">
        <v>33262528</v>
      </c>
      <c r="F78" s="113"/>
      <c r="G78" s="7"/>
      <c r="H78" s="115"/>
    </row>
    <row r="79" spans="1:8" ht="14.25" x14ac:dyDescent="0.2">
      <c r="A79" s="46"/>
      <c r="B79" s="274"/>
      <c r="C79" s="94">
        <v>4</v>
      </c>
      <c r="D79" s="95" t="s">
        <v>484</v>
      </c>
      <c r="E79" s="79"/>
      <c r="F79" s="113"/>
      <c r="G79" s="7"/>
      <c r="H79" s="115"/>
    </row>
    <row r="80" spans="1:8" ht="15" customHeight="1" x14ac:dyDescent="0.2">
      <c r="A80" s="46"/>
      <c r="B80" s="276">
        <v>5</v>
      </c>
      <c r="C80" s="47"/>
      <c r="D80" s="84" t="s">
        <v>561</v>
      </c>
      <c r="E80" s="76">
        <f>SUM(E81:E86)</f>
        <v>8329041272</v>
      </c>
      <c r="F80" s="86"/>
      <c r="G80" s="7"/>
      <c r="H80" s="115"/>
    </row>
    <row r="81" spans="1:8" ht="15" customHeight="1" x14ac:dyDescent="0.2">
      <c r="A81" s="46"/>
      <c r="B81" s="274"/>
      <c r="C81" s="94">
        <v>1</v>
      </c>
      <c r="D81" s="85" t="s">
        <v>398</v>
      </c>
      <c r="E81" s="79">
        <v>5407939126</v>
      </c>
      <c r="F81" s="86"/>
      <c r="G81" s="7"/>
      <c r="H81" s="115"/>
    </row>
    <row r="82" spans="1:8" ht="15" customHeight="1" x14ac:dyDescent="0.2">
      <c r="A82" s="46"/>
      <c r="B82" s="274"/>
      <c r="C82" s="94">
        <v>2</v>
      </c>
      <c r="D82" s="85" t="s">
        <v>485</v>
      </c>
      <c r="E82" s="79">
        <v>943485098</v>
      </c>
      <c r="F82" s="86"/>
      <c r="G82" s="7"/>
      <c r="H82" s="115"/>
    </row>
    <row r="83" spans="1:8" ht="15" customHeight="1" x14ac:dyDescent="0.2">
      <c r="A83" s="46"/>
      <c r="B83" s="274"/>
      <c r="C83" s="94">
        <v>3</v>
      </c>
      <c r="D83" s="85" t="s">
        <v>486</v>
      </c>
      <c r="E83" s="79">
        <v>1517174044</v>
      </c>
      <c r="F83" s="86"/>
      <c r="G83" s="7"/>
      <c r="H83" s="115"/>
    </row>
    <row r="84" spans="1:8" ht="15" customHeight="1" x14ac:dyDescent="0.2">
      <c r="A84" s="46"/>
      <c r="B84" s="274"/>
      <c r="C84" s="94">
        <v>4</v>
      </c>
      <c r="D84" s="85" t="s">
        <v>487</v>
      </c>
      <c r="E84" s="79">
        <v>22736790</v>
      </c>
      <c r="F84" s="86"/>
      <c r="G84" s="7"/>
      <c r="H84" s="115"/>
    </row>
    <row r="85" spans="1:8" ht="15" customHeight="1" x14ac:dyDescent="0.2">
      <c r="A85" s="46"/>
      <c r="B85" s="274"/>
      <c r="C85" s="94">
        <v>5</v>
      </c>
      <c r="D85" s="85" t="s">
        <v>488</v>
      </c>
      <c r="E85" s="79">
        <v>85218128</v>
      </c>
      <c r="F85" s="86"/>
      <c r="G85" s="7"/>
      <c r="H85" s="115"/>
    </row>
    <row r="86" spans="1:8" ht="15" customHeight="1" x14ac:dyDescent="0.2">
      <c r="A86" s="46"/>
      <c r="B86" s="274"/>
      <c r="C86" s="94">
        <v>6</v>
      </c>
      <c r="D86" s="85" t="s">
        <v>489</v>
      </c>
      <c r="E86" s="79">
        <v>352488086</v>
      </c>
      <c r="F86" s="86"/>
      <c r="G86" s="7"/>
      <c r="H86" s="115"/>
    </row>
    <row r="87" spans="1:8" ht="15" customHeight="1" x14ac:dyDescent="0.2">
      <c r="A87" s="46"/>
      <c r="B87" s="276">
        <v>6</v>
      </c>
      <c r="C87" s="47"/>
      <c r="D87" s="84" t="s">
        <v>562</v>
      </c>
      <c r="E87" s="76">
        <f>SUM(E88:E96)</f>
        <v>841478441</v>
      </c>
      <c r="F87" s="86"/>
      <c r="G87" s="7"/>
      <c r="H87" s="115"/>
    </row>
    <row r="88" spans="1:8" ht="15" customHeight="1" x14ac:dyDescent="0.2">
      <c r="A88" s="46"/>
      <c r="B88" s="276"/>
      <c r="C88" s="94">
        <v>1</v>
      </c>
      <c r="D88" s="85" t="s">
        <v>490</v>
      </c>
      <c r="E88" s="79"/>
      <c r="F88" s="86"/>
      <c r="G88" s="7"/>
      <c r="H88" s="115"/>
    </row>
    <row r="89" spans="1:8" ht="15" customHeight="1" x14ac:dyDescent="0.2">
      <c r="A89" s="46"/>
      <c r="B89" s="276"/>
      <c r="C89" s="94">
        <v>2</v>
      </c>
      <c r="D89" s="85" t="s">
        <v>491</v>
      </c>
      <c r="E89" s="79">
        <v>53096619</v>
      </c>
      <c r="F89" s="86"/>
      <c r="G89" s="7"/>
      <c r="H89" s="115"/>
    </row>
    <row r="90" spans="1:8" ht="15" customHeight="1" x14ac:dyDescent="0.2">
      <c r="A90" s="46"/>
      <c r="B90" s="276"/>
      <c r="C90" s="94">
        <v>3</v>
      </c>
      <c r="D90" s="85" t="s">
        <v>492</v>
      </c>
      <c r="E90" s="79"/>
      <c r="F90" s="86"/>
      <c r="G90" s="7"/>
      <c r="H90" s="115"/>
    </row>
    <row r="91" spans="1:8" ht="15" customHeight="1" x14ac:dyDescent="0.2">
      <c r="A91" s="46"/>
      <c r="B91" s="276"/>
      <c r="C91" s="94">
        <v>4</v>
      </c>
      <c r="D91" s="85" t="s">
        <v>493</v>
      </c>
      <c r="E91" s="79"/>
      <c r="F91" s="86"/>
      <c r="G91" s="7"/>
      <c r="H91" s="115"/>
    </row>
    <row r="92" spans="1:8" ht="15" customHeight="1" x14ac:dyDescent="0.2">
      <c r="A92" s="46"/>
      <c r="B92" s="276"/>
      <c r="C92" s="94">
        <v>5</v>
      </c>
      <c r="D92" s="85" t="s">
        <v>494</v>
      </c>
      <c r="E92" s="79"/>
      <c r="F92" s="86"/>
      <c r="G92" s="7"/>
      <c r="H92" s="115"/>
    </row>
    <row r="93" spans="1:8" ht="15" customHeight="1" x14ac:dyDescent="0.2">
      <c r="A93" s="46"/>
      <c r="B93" s="276"/>
      <c r="C93" s="94">
        <v>6</v>
      </c>
      <c r="D93" s="85" t="s">
        <v>495</v>
      </c>
      <c r="E93" s="79"/>
      <c r="F93" s="86"/>
      <c r="G93" s="7"/>
      <c r="H93" s="115"/>
    </row>
    <row r="94" spans="1:8" ht="15" customHeight="1" x14ac:dyDescent="0.2">
      <c r="A94" s="46"/>
      <c r="B94" s="274"/>
      <c r="C94" s="94">
        <v>7</v>
      </c>
      <c r="D94" s="85" t="s">
        <v>496</v>
      </c>
      <c r="E94" s="79"/>
      <c r="F94" s="86"/>
      <c r="G94" s="7"/>
      <c r="H94" s="115"/>
    </row>
    <row r="95" spans="1:8" ht="15" customHeight="1" x14ac:dyDescent="0.2">
      <c r="A95" s="46"/>
      <c r="B95" s="274"/>
      <c r="C95" s="94">
        <v>8</v>
      </c>
      <c r="D95" s="85" t="s">
        <v>497</v>
      </c>
      <c r="E95" s="79">
        <v>366275963</v>
      </c>
      <c r="F95" s="86"/>
      <c r="G95" s="7"/>
      <c r="H95" s="115"/>
    </row>
    <row r="96" spans="1:8" ht="15" customHeight="1" x14ac:dyDescent="0.2">
      <c r="A96" s="46"/>
      <c r="B96" s="274"/>
      <c r="C96" s="94">
        <v>9</v>
      </c>
      <c r="D96" s="85" t="s">
        <v>498</v>
      </c>
      <c r="E96" s="79">
        <v>422105859</v>
      </c>
      <c r="F96" s="86"/>
      <c r="G96" s="7"/>
      <c r="H96" s="115"/>
    </row>
    <row r="97" spans="1:8" ht="15" customHeight="1" x14ac:dyDescent="0.2">
      <c r="A97" s="46"/>
      <c r="B97" s="276">
        <v>7</v>
      </c>
      <c r="C97" s="47"/>
      <c r="D97" s="84" t="s">
        <v>63</v>
      </c>
      <c r="E97" s="76">
        <f>SUM(E98)</f>
        <v>214666224</v>
      </c>
      <c r="F97" s="86"/>
      <c r="G97" s="7"/>
      <c r="H97" s="115"/>
    </row>
    <row r="98" spans="1:8" ht="12.75" customHeight="1" x14ac:dyDescent="0.2">
      <c r="A98" s="46"/>
      <c r="B98" s="275"/>
      <c r="C98" s="50">
        <v>1</v>
      </c>
      <c r="D98" s="82" t="s">
        <v>499</v>
      </c>
      <c r="E98" s="79">
        <v>214666224</v>
      </c>
      <c r="F98" s="86"/>
      <c r="G98" s="7"/>
      <c r="H98" s="115"/>
    </row>
    <row r="99" spans="1:8" ht="9" customHeight="1" x14ac:dyDescent="0.2">
      <c r="A99" s="46"/>
      <c r="B99" s="275"/>
      <c r="C99" s="50"/>
      <c r="D99" s="82"/>
      <c r="E99" s="79"/>
      <c r="F99" s="86"/>
      <c r="G99" s="7"/>
      <c r="H99" s="115"/>
    </row>
    <row r="100" spans="1:8" ht="15" customHeight="1" x14ac:dyDescent="0.25">
      <c r="A100" s="281">
        <v>3</v>
      </c>
      <c r="B100" s="282"/>
      <c r="C100" s="283"/>
      <c r="D100" s="284" t="s">
        <v>563</v>
      </c>
      <c r="E100" s="278">
        <f>E101+E111+E118+E122+E129+E131+E134+E139+E104</f>
        <v>583387976</v>
      </c>
      <c r="F100" s="279">
        <f>E100/E161*100</f>
        <v>2.6538453643754467</v>
      </c>
      <c r="G100" s="7"/>
      <c r="H100" s="115"/>
    </row>
    <row r="101" spans="1:8" ht="24" customHeight="1" x14ac:dyDescent="0.2">
      <c r="A101" s="46"/>
      <c r="B101" s="276">
        <v>1</v>
      </c>
      <c r="C101" s="47"/>
      <c r="D101" s="334" t="s">
        <v>564</v>
      </c>
      <c r="E101" s="76">
        <f>SUM(E102:E103)</f>
        <v>104030396</v>
      </c>
      <c r="F101" s="113"/>
      <c r="G101" s="7"/>
      <c r="H101" s="115"/>
    </row>
    <row r="102" spans="1:8" ht="14.25" x14ac:dyDescent="0.2">
      <c r="A102" s="46"/>
      <c r="B102" s="274"/>
      <c r="C102" s="94">
        <v>1</v>
      </c>
      <c r="D102" s="394" t="s">
        <v>500</v>
      </c>
      <c r="E102" s="79">
        <v>104030396</v>
      </c>
      <c r="F102" s="113"/>
      <c r="G102" s="7"/>
      <c r="H102" s="115"/>
    </row>
    <row r="103" spans="1:8" ht="14.25" x14ac:dyDescent="0.2">
      <c r="A103" s="46"/>
      <c r="B103" s="274"/>
      <c r="C103" s="94">
        <v>2</v>
      </c>
      <c r="D103" s="95" t="s">
        <v>501</v>
      </c>
      <c r="E103" s="79">
        <v>0</v>
      </c>
      <c r="F103" s="113"/>
      <c r="G103" s="7"/>
      <c r="H103" s="115"/>
    </row>
    <row r="104" spans="1:8" ht="15" customHeight="1" x14ac:dyDescent="0.2">
      <c r="A104" s="46"/>
      <c r="B104" s="276">
        <v>2</v>
      </c>
      <c r="C104" s="47"/>
      <c r="D104" s="84" t="s">
        <v>64</v>
      </c>
      <c r="E104" s="76">
        <f>SUM(E105:E110)</f>
        <v>252307880</v>
      </c>
      <c r="F104" s="86"/>
      <c r="G104" s="7"/>
      <c r="H104" s="115"/>
    </row>
    <row r="105" spans="1:8" ht="15" customHeight="1" x14ac:dyDescent="0.2">
      <c r="A105" s="46"/>
      <c r="B105" s="274"/>
      <c r="C105" s="94">
        <v>1</v>
      </c>
      <c r="D105" s="85" t="s">
        <v>550</v>
      </c>
      <c r="E105" s="79">
        <v>185144324</v>
      </c>
      <c r="F105" s="86"/>
      <c r="G105" s="7"/>
      <c r="H105" s="115"/>
    </row>
    <row r="106" spans="1:8" ht="15" customHeight="1" x14ac:dyDescent="0.2">
      <c r="A106" s="46"/>
      <c r="B106" s="274"/>
      <c r="C106" s="94">
        <v>2</v>
      </c>
      <c r="D106" s="85" t="s">
        <v>502</v>
      </c>
      <c r="E106" s="79">
        <v>8115593</v>
      </c>
      <c r="F106" s="86"/>
      <c r="G106" s="7"/>
      <c r="H106" s="115"/>
    </row>
    <row r="107" spans="1:8" ht="15" customHeight="1" x14ac:dyDescent="0.2">
      <c r="A107" s="46"/>
      <c r="B107" s="274"/>
      <c r="C107" s="94">
        <v>3</v>
      </c>
      <c r="D107" s="393" t="s">
        <v>503</v>
      </c>
      <c r="E107" s="79">
        <v>59047963</v>
      </c>
      <c r="F107" s="86"/>
      <c r="G107" s="7"/>
      <c r="H107" s="115"/>
    </row>
    <row r="108" spans="1:8" ht="15" customHeight="1" x14ac:dyDescent="0.2">
      <c r="A108" s="46"/>
      <c r="B108" s="274"/>
      <c r="C108" s="94">
        <v>4</v>
      </c>
      <c r="D108" s="393" t="s">
        <v>504</v>
      </c>
      <c r="E108" s="79">
        <v>0</v>
      </c>
      <c r="F108" s="86"/>
      <c r="G108" s="7"/>
      <c r="H108" s="115"/>
    </row>
    <row r="109" spans="1:8" ht="15" customHeight="1" thickBot="1" x14ac:dyDescent="0.25">
      <c r="A109" s="55"/>
      <c r="B109" s="335"/>
      <c r="C109" s="289">
        <v>5</v>
      </c>
      <c r="D109" s="290" t="s">
        <v>565</v>
      </c>
      <c r="E109" s="291">
        <v>0</v>
      </c>
      <c r="F109" s="292"/>
      <c r="G109" s="7"/>
      <c r="H109" s="115"/>
    </row>
    <row r="110" spans="1:8" ht="15" customHeight="1" thickTop="1" x14ac:dyDescent="0.2">
      <c r="A110" s="46"/>
      <c r="B110" s="274"/>
      <c r="C110" s="94">
        <v>6</v>
      </c>
      <c r="D110" s="393" t="s">
        <v>505</v>
      </c>
      <c r="E110" s="79">
        <v>0</v>
      </c>
      <c r="F110" s="86"/>
      <c r="G110" s="7"/>
      <c r="H110" s="115"/>
    </row>
    <row r="111" spans="1:8" ht="15" customHeight="1" x14ac:dyDescent="0.2">
      <c r="A111" s="46"/>
      <c r="B111" s="276">
        <v>3</v>
      </c>
      <c r="C111" s="47"/>
      <c r="D111" s="336" t="s">
        <v>65</v>
      </c>
      <c r="E111" s="76">
        <f>SUM(E112:E117)</f>
        <v>14471283</v>
      </c>
      <c r="F111" s="86"/>
      <c r="G111" s="7"/>
      <c r="H111" s="115"/>
    </row>
    <row r="112" spans="1:8" ht="15" customHeight="1" x14ac:dyDescent="0.2">
      <c r="A112" s="46"/>
      <c r="B112" s="274"/>
      <c r="C112" s="94">
        <v>1</v>
      </c>
      <c r="D112" s="393" t="s">
        <v>658</v>
      </c>
      <c r="E112" s="79">
        <v>0</v>
      </c>
      <c r="F112" s="86"/>
      <c r="G112" s="7"/>
      <c r="H112" s="115"/>
    </row>
    <row r="113" spans="1:8" ht="15" customHeight="1" x14ac:dyDescent="0.2">
      <c r="A113" s="46"/>
      <c r="B113" s="274"/>
      <c r="C113" s="94">
        <v>2</v>
      </c>
      <c r="D113" s="393" t="s">
        <v>582</v>
      </c>
      <c r="E113" s="79">
        <v>0</v>
      </c>
      <c r="F113" s="86"/>
      <c r="G113" s="7"/>
      <c r="H113" s="115"/>
    </row>
    <row r="114" spans="1:8" ht="15" customHeight="1" x14ac:dyDescent="0.2">
      <c r="A114" s="46"/>
      <c r="B114" s="274"/>
      <c r="C114" s="94">
        <v>3</v>
      </c>
      <c r="D114" s="393" t="s">
        <v>506</v>
      </c>
      <c r="E114" s="79">
        <v>0</v>
      </c>
      <c r="F114" s="86"/>
      <c r="G114" s="7"/>
      <c r="H114" s="115"/>
    </row>
    <row r="115" spans="1:8" ht="13.5" customHeight="1" x14ac:dyDescent="0.2">
      <c r="A115" s="46"/>
      <c r="B115" s="274"/>
      <c r="C115" s="94">
        <v>4</v>
      </c>
      <c r="D115" s="85" t="s">
        <v>507</v>
      </c>
      <c r="E115" s="79">
        <v>0</v>
      </c>
      <c r="F115" s="86"/>
      <c r="G115" s="7"/>
      <c r="H115" s="115"/>
    </row>
    <row r="116" spans="1:8" ht="15" customHeight="1" x14ac:dyDescent="0.2">
      <c r="A116" s="46"/>
      <c r="B116" s="274"/>
      <c r="C116" s="94">
        <v>5</v>
      </c>
      <c r="D116" s="85" t="s">
        <v>508</v>
      </c>
      <c r="E116" s="79">
        <v>14471283</v>
      </c>
      <c r="F116" s="86"/>
      <c r="G116" s="7"/>
      <c r="H116" s="115"/>
    </row>
    <row r="117" spans="1:8" ht="15" customHeight="1" x14ac:dyDescent="0.2">
      <c r="A117" s="46"/>
      <c r="B117" s="274"/>
      <c r="C117" s="94">
        <v>6</v>
      </c>
      <c r="D117" s="85" t="s">
        <v>659</v>
      </c>
      <c r="E117" s="79">
        <v>0</v>
      </c>
      <c r="F117" s="86"/>
      <c r="G117" s="7"/>
      <c r="H117" s="115"/>
    </row>
    <row r="118" spans="1:8" ht="15" customHeight="1" x14ac:dyDescent="0.2">
      <c r="A118" s="46"/>
      <c r="B118" s="276">
        <v>4</v>
      </c>
      <c r="C118" s="47"/>
      <c r="D118" s="84" t="s">
        <v>566</v>
      </c>
      <c r="E118" s="76">
        <f>SUM(E119:E121)</f>
        <v>0</v>
      </c>
      <c r="F118" s="86"/>
      <c r="G118" s="7"/>
      <c r="H118" s="115"/>
    </row>
    <row r="119" spans="1:8" ht="12.6" customHeight="1" x14ac:dyDescent="0.2">
      <c r="A119" s="46"/>
      <c r="B119" s="274"/>
      <c r="C119" s="94">
        <v>1</v>
      </c>
      <c r="D119" s="85" t="s">
        <v>567</v>
      </c>
      <c r="E119" s="79">
        <v>0</v>
      </c>
      <c r="F119" s="86"/>
      <c r="G119" s="7"/>
      <c r="H119" s="115"/>
    </row>
    <row r="120" spans="1:8" ht="15" customHeight="1" x14ac:dyDescent="0.2">
      <c r="A120" s="46"/>
      <c r="B120" s="274"/>
      <c r="C120" s="94">
        <v>2</v>
      </c>
      <c r="D120" s="85" t="s">
        <v>509</v>
      </c>
      <c r="E120" s="79">
        <v>0</v>
      </c>
      <c r="F120" s="86"/>
      <c r="G120" s="7"/>
      <c r="H120" s="115"/>
    </row>
    <row r="121" spans="1:8" ht="15" customHeight="1" x14ac:dyDescent="0.2">
      <c r="A121" s="46"/>
      <c r="B121" s="274"/>
      <c r="C121" s="94">
        <v>3</v>
      </c>
      <c r="D121" s="85" t="s">
        <v>510</v>
      </c>
      <c r="E121" s="79">
        <v>0</v>
      </c>
      <c r="F121" s="86"/>
      <c r="G121" s="7"/>
      <c r="H121" s="115"/>
    </row>
    <row r="122" spans="1:8" ht="15" customHeight="1" x14ac:dyDescent="0.2">
      <c r="A122" s="46"/>
      <c r="B122" s="276">
        <v>5</v>
      </c>
      <c r="C122" s="47"/>
      <c r="D122" s="84" t="s">
        <v>235</v>
      </c>
      <c r="E122" s="76">
        <f>SUM(E123:E128)</f>
        <v>8690150</v>
      </c>
      <c r="F122" s="86"/>
      <c r="G122" s="7"/>
      <c r="H122" s="115"/>
    </row>
    <row r="123" spans="1:8" ht="15" customHeight="1" x14ac:dyDescent="0.2">
      <c r="A123" s="46"/>
      <c r="B123" s="274"/>
      <c r="C123" s="94">
        <v>1</v>
      </c>
      <c r="D123" s="85" t="s">
        <v>511</v>
      </c>
      <c r="E123" s="79">
        <v>8690150</v>
      </c>
      <c r="F123" s="86"/>
      <c r="G123" s="7"/>
      <c r="H123" s="115"/>
    </row>
    <row r="124" spans="1:8" ht="15" customHeight="1" x14ac:dyDescent="0.2">
      <c r="A124" s="46"/>
      <c r="B124" s="274"/>
      <c r="C124" s="94">
        <v>2</v>
      </c>
      <c r="D124" s="85" t="s">
        <v>512</v>
      </c>
      <c r="E124" s="79">
        <v>0</v>
      </c>
      <c r="F124" s="86"/>
      <c r="G124" s="7"/>
      <c r="H124" s="115"/>
    </row>
    <row r="125" spans="1:8" ht="15" customHeight="1" x14ac:dyDescent="0.2">
      <c r="A125" s="46"/>
      <c r="B125" s="274"/>
      <c r="C125" s="94">
        <v>3</v>
      </c>
      <c r="D125" s="85" t="s">
        <v>513</v>
      </c>
      <c r="E125" s="79">
        <v>0</v>
      </c>
      <c r="F125" s="86"/>
      <c r="G125" s="7"/>
      <c r="H125" s="115"/>
    </row>
    <row r="126" spans="1:8" ht="15" customHeight="1" x14ac:dyDescent="0.2">
      <c r="A126" s="46"/>
      <c r="B126" s="274"/>
      <c r="C126" s="94">
        <v>4</v>
      </c>
      <c r="D126" s="85" t="s">
        <v>568</v>
      </c>
      <c r="E126" s="79">
        <v>0</v>
      </c>
      <c r="F126" s="86"/>
      <c r="G126" s="7"/>
      <c r="H126" s="115"/>
    </row>
    <row r="127" spans="1:8" ht="15.6" customHeight="1" x14ac:dyDescent="0.2">
      <c r="A127" s="46"/>
      <c r="B127" s="274"/>
      <c r="C127" s="94">
        <v>5</v>
      </c>
      <c r="D127" s="83" t="s">
        <v>514</v>
      </c>
      <c r="E127" s="79">
        <v>0</v>
      </c>
      <c r="F127" s="86"/>
      <c r="G127" s="7"/>
      <c r="H127" s="115"/>
    </row>
    <row r="128" spans="1:8" ht="16.5" customHeight="1" x14ac:dyDescent="0.2">
      <c r="A128" s="46"/>
      <c r="B128" s="274"/>
      <c r="C128" s="94">
        <v>6</v>
      </c>
      <c r="D128" s="83" t="s">
        <v>515</v>
      </c>
      <c r="E128" s="79">
        <v>0</v>
      </c>
      <c r="F128" s="86"/>
      <c r="G128" s="7"/>
      <c r="H128" s="115"/>
    </row>
    <row r="129" spans="1:8" ht="15" customHeight="1" x14ac:dyDescent="0.2">
      <c r="A129" s="46"/>
      <c r="B129" s="276">
        <v>6</v>
      </c>
      <c r="C129" s="47"/>
      <c r="D129" s="84" t="s">
        <v>66</v>
      </c>
      <c r="E129" s="76">
        <f>SUM(E130)</f>
        <v>115829857</v>
      </c>
      <c r="F129" s="86"/>
      <c r="G129" s="7"/>
      <c r="H129" s="115"/>
    </row>
    <row r="130" spans="1:8" ht="15" customHeight="1" x14ac:dyDescent="0.2">
      <c r="A130" s="46"/>
      <c r="B130" s="274"/>
      <c r="C130" s="94">
        <v>1</v>
      </c>
      <c r="D130" s="85" t="s">
        <v>516</v>
      </c>
      <c r="E130" s="79">
        <v>115829857</v>
      </c>
      <c r="F130" s="86"/>
      <c r="G130" s="7"/>
      <c r="H130" s="115"/>
    </row>
    <row r="131" spans="1:8" ht="15" customHeight="1" x14ac:dyDescent="0.2">
      <c r="A131" s="46"/>
      <c r="B131" s="276">
        <v>7</v>
      </c>
      <c r="C131" s="47"/>
      <c r="D131" s="84" t="s">
        <v>67</v>
      </c>
      <c r="E131" s="76">
        <f>SUM(E132:E133)</f>
        <v>71454954</v>
      </c>
      <c r="F131" s="86"/>
      <c r="G131" s="7"/>
      <c r="H131" s="115"/>
    </row>
    <row r="132" spans="1:8" ht="15" customHeight="1" x14ac:dyDescent="0.2">
      <c r="A132" s="46"/>
      <c r="B132" s="274"/>
      <c r="C132" s="94">
        <v>1</v>
      </c>
      <c r="D132" s="83" t="s">
        <v>552</v>
      </c>
      <c r="E132" s="79">
        <v>71454954</v>
      </c>
      <c r="F132" s="86"/>
      <c r="G132" s="7"/>
      <c r="H132" s="115"/>
    </row>
    <row r="133" spans="1:8" ht="15" customHeight="1" x14ac:dyDescent="0.2">
      <c r="A133" s="46"/>
      <c r="B133" s="274"/>
      <c r="C133" s="94">
        <v>2</v>
      </c>
      <c r="D133" s="83" t="s">
        <v>551</v>
      </c>
      <c r="E133" s="79">
        <v>0</v>
      </c>
      <c r="F133" s="86"/>
      <c r="G133" s="7"/>
      <c r="H133" s="115"/>
    </row>
    <row r="134" spans="1:8" ht="15" customHeight="1" x14ac:dyDescent="0.2">
      <c r="A134" s="46"/>
      <c r="B134" s="276">
        <v>8</v>
      </c>
      <c r="C134" s="47"/>
      <c r="D134" s="287" t="s">
        <v>569</v>
      </c>
      <c r="E134" s="76">
        <f>SUM(E135:E138)</f>
        <v>1720150</v>
      </c>
      <c r="F134" s="86"/>
      <c r="G134" s="7"/>
      <c r="H134" s="115"/>
    </row>
    <row r="135" spans="1:8" ht="14.1" customHeight="1" x14ac:dyDescent="0.2">
      <c r="A135" s="46"/>
      <c r="B135" s="274"/>
      <c r="C135" s="94">
        <v>1</v>
      </c>
      <c r="D135" s="83" t="s">
        <v>570</v>
      </c>
      <c r="E135" s="79">
        <v>0</v>
      </c>
      <c r="F135" s="86"/>
      <c r="G135" s="7"/>
      <c r="H135" s="115"/>
    </row>
    <row r="136" spans="1:8" ht="14.1" customHeight="1" x14ac:dyDescent="0.2">
      <c r="A136" s="46"/>
      <c r="B136" s="274"/>
      <c r="C136" s="94">
        <v>2</v>
      </c>
      <c r="D136" s="83" t="s">
        <v>571</v>
      </c>
      <c r="E136" s="79">
        <v>0</v>
      </c>
      <c r="F136" s="86"/>
      <c r="G136" s="7"/>
      <c r="H136" s="115"/>
    </row>
    <row r="137" spans="1:8" ht="14.1" customHeight="1" x14ac:dyDescent="0.2">
      <c r="A137" s="46"/>
      <c r="B137" s="274"/>
      <c r="C137" s="94">
        <v>3</v>
      </c>
      <c r="D137" s="83" t="s">
        <v>583</v>
      </c>
      <c r="E137" s="79">
        <v>0</v>
      </c>
      <c r="F137" s="86"/>
      <c r="G137" s="7"/>
      <c r="H137" s="115"/>
    </row>
    <row r="138" spans="1:8" ht="14.1" customHeight="1" x14ac:dyDescent="0.2">
      <c r="A138" s="46"/>
      <c r="B138" s="274"/>
      <c r="C138" s="94">
        <v>4</v>
      </c>
      <c r="D138" s="83" t="s">
        <v>517</v>
      </c>
      <c r="E138" s="79">
        <v>1720150</v>
      </c>
      <c r="F138" s="86"/>
      <c r="G138" s="7"/>
      <c r="H138" s="115"/>
    </row>
    <row r="139" spans="1:8" ht="15" customHeight="1" x14ac:dyDescent="0.2">
      <c r="A139" s="46"/>
      <c r="B139" s="276">
        <v>9</v>
      </c>
      <c r="C139" s="47"/>
      <c r="D139" s="84" t="s">
        <v>572</v>
      </c>
      <c r="E139" s="76">
        <f>SUM(E140:E142)</f>
        <v>14883306</v>
      </c>
      <c r="F139" s="86"/>
      <c r="G139" s="7"/>
      <c r="H139" s="115"/>
    </row>
    <row r="140" spans="1:8" ht="15" customHeight="1" x14ac:dyDescent="0.2">
      <c r="A140" s="46"/>
      <c r="B140" s="276"/>
      <c r="C140" s="94">
        <v>1</v>
      </c>
      <c r="D140" s="85" t="s">
        <v>573</v>
      </c>
      <c r="E140" s="79">
        <v>0</v>
      </c>
      <c r="F140" s="86"/>
      <c r="G140" s="7"/>
      <c r="H140" s="115"/>
    </row>
    <row r="141" spans="1:8" ht="15" customHeight="1" x14ac:dyDescent="0.2">
      <c r="A141" s="46"/>
      <c r="B141" s="274"/>
      <c r="C141" s="94">
        <v>2</v>
      </c>
      <c r="D141" s="85" t="s">
        <v>518</v>
      </c>
      <c r="E141" s="79">
        <v>12737148</v>
      </c>
      <c r="F141" s="86"/>
      <c r="G141" s="7"/>
      <c r="H141" s="115"/>
    </row>
    <row r="142" spans="1:8" ht="15" customHeight="1" x14ac:dyDescent="0.2">
      <c r="A142" s="46"/>
      <c r="B142" s="274"/>
      <c r="C142" s="94">
        <v>3</v>
      </c>
      <c r="D142" s="85" t="s">
        <v>519</v>
      </c>
      <c r="E142" s="79">
        <v>2146158</v>
      </c>
      <c r="F142" s="86"/>
      <c r="G142" s="7"/>
      <c r="H142" s="115"/>
    </row>
    <row r="143" spans="1:8" ht="15" customHeight="1" x14ac:dyDescent="0.25">
      <c r="A143" s="281">
        <v>4</v>
      </c>
      <c r="B143" s="282"/>
      <c r="C143" s="283"/>
      <c r="D143" s="284" t="s">
        <v>660</v>
      </c>
      <c r="E143" s="278">
        <f>E144+E147+E151+E156</f>
        <v>4704359942</v>
      </c>
      <c r="F143" s="279">
        <f>E143/E161*100</f>
        <v>21.400241928246814</v>
      </c>
      <c r="G143" s="7"/>
      <c r="H143" s="115"/>
    </row>
    <row r="144" spans="1:8" ht="27" customHeight="1" x14ac:dyDescent="0.2">
      <c r="A144" s="54"/>
      <c r="B144" s="276">
        <v>1</v>
      </c>
      <c r="C144" s="47"/>
      <c r="D144" s="336" t="s">
        <v>68</v>
      </c>
      <c r="E144" s="76">
        <f>SUM(E145:E146)</f>
        <v>306407168</v>
      </c>
      <c r="F144" s="113"/>
      <c r="G144" s="7"/>
      <c r="H144" s="115"/>
    </row>
    <row r="145" spans="1:10" ht="15" customHeight="1" x14ac:dyDescent="0.2">
      <c r="A145" s="54"/>
      <c r="B145" s="274"/>
      <c r="C145" s="94">
        <v>1</v>
      </c>
      <c r="D145" s="393" t="s">
        <v>521</v>
      </c>
      <c r="E145" s="79">
        <v>306407168</v>
      </c>
      <c r="F145" s="113"/>
      <c r="G145" s="7"/>
      <c r="H145" s="115"/>
    </row>
    <row r="146" spans="1:10" ht="15" customHeight="1" x14ac:dyDescent="0.2">
      <c r="A146" s="54"/>
      <c r="B146" s="274"/>
      <c r="C146" s="94">
        <v>2</v>
      </c>
      <c r="D146" s="85" t="s">
        <v>520</v>
      </c>
      <c r="E146" s="79">
        <v>0</v>
      </c>
      <c r="F146" s="113"/>
      <c r="G146" s="7"/>
      <c r="H146" s="115"/>
    </row>
    <row r="147" spans="1:10" ht="26.25" customHeight="1" x14ac:dyDescent="0.2">
      <c r="A147" s="54"/>
      <c r="B147" s="276">
        <v>2</v>
      </c>
      <c r="C147" s="47"/>
      <c r="D147" s="84" t="s">
        <v>574</v>
      </c>
      <c r="E147" s="76">
        <f>SUM(E148:E150)</f>
        <v>4351422882</v>
      </c>
      <c r="F147" s="113"/>
      <c r="G147" s="7"/>
      <c r="H147" s="115"/>
      <c r="J147" s="116"/>
    </row>
    <row r="148" spans="1:10" ht="18" customHeight="1" x14ac:dyDescent="0.2">
      <c r="A148" s="54"/>
      <c r="B148" s="274"/>
      <c r="C148" s="94">
        <v>1</v>
      </c>
      <c r="D148" s="83" t="s">
        <v>522</v>
      </c>
      <c r="E148" s="79">
        <v>312108720</v>
      </c>
      <c r="F148" s="113"/>
      <c r="G148" s="7"/>
      <c r="H148" s="115"/>
      <c r="J148" s="116"/>
    </row>
    <row r="149" spans="1:10" ht="18" customHeight="1" x14ac:dyDescent="0.2">
      <c r="A149" s="54"/>
      <c r="B149" s="274"/>
      <c r="C149" s="94">
        <v>2</v>
      </c>
      <c r="D149" s="83" t="s">
        <v>523</v>
      </c>
      <c r="E149" s="79">
        <v>2395124745</v>
      </c>
      <c r="F149" s="113"/>
      <c r="G149" s="7"/>
      <c r="H149" s="356"/>
      <c r="I149" s="357"/>
      <c r="J149" s="116"/>
    </row>
    <row r="150" spans="1:10" ht="18" customHeight="1" x14ac:dyDescent="0.2">
      <c r="A150" s="54"/>
      <c r="B150" s="274"/>
      <c r="C150" s="94">
        <v>3</v>
      </c>
      <c r="D150" s="83" t="s">
        <v>524</v>
      </c>
      <c r="E150" s="79">
        <v>1644189417</v>
      </c>
      <c r="F150" s="113"/>
      <c r="G150" s="7"/>
      <c r="H150" s="358"/>
      <c r="I150" s="358"/>
      <c r="J150" s="116"/>
    </row>
    <row r="151" spans="1:10" ht="18" customHeight="1" x14ac:dyDescent="0.2">
      <c r="A151" s="54"/>
      <c r="B151" s="276">
        <v>3</v>
      </c>
      <c r="C151" s="47"/>
      <c r="D151" s="287" t="s">
        <v>237</v>
      </c>
      <c r="E151" s="76">
        <f>SUM(E152:E155)</f>
        <v>0</v>
      </c>
      <c r="F151" s="113"/>
      <c r="G151" s="7"/>
      <c r="H151" s="358"/>
      <c r="I151" s="358"/>
      <c r="J151" s="116"/>
    </row>
    <row r="152" spans="1:10" ht="15" customHeight="1" x14ac:dyDescent="0.2">
      <c r="A152" s="54"/>
      <c r="B152" s="274"/>
      <c r="C152" s="94">
        <v>1</v>
      </c>
      <c r="D152" s="442" t="s">
        <v>525</v>
      </c>
      <c r="E152" s="79">
        <v>0</v>
      </c>
      <c r="F152" s="113"/>
      <c r="G152" s="7"/>
      <c r="H152" s="358"/>
      <c r="I152" s="358"/>
      <c r="J152" s="116"/>
    </row>
    <row r="153" spans="1:10" ht="15" customHeight="1" x14ac:dyDescent="0.2">
      <c r="A153" s="54"/>
      <c r="B153" s="274"/>
      <c r="C153" s="94">
        <v>2</v>
      </c>
      <c r="D153" s="85" t="s">
        <v>526</v>
      </c>
      <c r="E153" s="79">
        <v>0</v>
      </c>
      <c r="F153" s="113"/>
      <c r="G153" s="7"/>
      <c r="H153" s="358"/>
      <c r="I153" s="358"/>
      <c r="J153" s="116"/>
    </row>
    <row r="154" spans="1:10" ht="15" customHeight="1" thickBot="1" x14ac:dyDescent="0.25">
      <c r="A154" s="916"/>
      <c r="B154" s="335"/>
      <c r="C154" s="289">
        <v>3</v>
      </c>
      <c r="D154" s="290" t="s">
        <v>527</v>
      </c>
      <c r="E154" s="291">
        <v>0</v>
      </c>
      <c r="F154" s="917"/>
      <c r="G154" s="7"/>
      <c r="H154" s="358"/>
      <c r="I154" s="358"/>
      <c r="J154" s="116"/>
    </row>
    <row r="155" spans="1:10" ht="19.899999999999999" customHeight="1" thickTop="1" x14ac:dyDescent="0.2">
      <c r="A155" s="54"/>
      <c r="B155" s="274"/>
      <c r="C155" s="94">
        <v>4</v>
      </c>
      <c r="D155" s="83" t="s">
        <v>528</v>
      </c>
      <c r="E155" s="79">
        <v>0</v>
      </c>
      <c r="F155" s="113"/>
      <c r="G155" s="7"/>
      <c r="H155" s="358"/>
      <c r="I155" s="358"/>
      <c r="J155" s="116"/>
    </row>
    <row r="156" spans="1:10" ht="15" customHeight="1" x14ac:dyDescent="0.2">
      <c r="A156" s="54"/>
      <c r="B156" s="276">
        <v>4</v>
      </c>
      <c r="C156" s="47"/>
      <c r="D156" s="84" t="s">
        <v>69</v>
      </c>
      <c r="E156" s="76">
        <f>SUM(E157)</f>
        <v>46529892</v>
      </c>
      <c r="F156" s="86"/>
      <c r="G156" s="7"/>
      <c r="H156" s="358"/>
      <c r="I156" s="358"/>
    </row>
    <row r="157" spans="1:10" ht="15" customHeight="1" x14ac:dyDescent="0.2">
      <c r="A157" s="54"/>
      <c r="B157" s="274"/>
      <c r="C157" s="94">
        <v>1</v>
      </c>
      <c r="D157" s="85" t="s">
        <v>575</v>
      </c>
      <c r="E157" s="79">
        <v>46529892</v>
      </c>
      <c r="F157" s="86"/>
      <c r="G157" s="7"/>
      <c r="H157" s="358"/>
      <c r="I157" s="358"/>
    </row>
    <row r="158" spans="1:10" ht="12" customHeight="1" thickBot="1" x14ac:dyDescent="0.25">
      <c r="A158" s="55"/>
      <c r="B158" s="277"/>
      <c r="C158" s="56"/>
      <c r="D158" s="57"/>
      <c r="E158" s="88"/>
      <c r="F158" s="89"/>
      <c r="G158" s="74"/>
      <c r="H158" s="358"/>
      <c r="I158" s="358"/>
    </row>
    <row r="159" spans="1:10" ht="8.1" customHeight="1" thickTop="1" thickBot="1" x14ac:dyDescent="0.25">
      <c r="A159" s="70"/>
      <c r="B159" s="48"/>
      <c r="C159" s="48"/>
      <c r="D159" s="48"/>
      <c r="E159" s="63"/>
      <c r="F159" s="63"/>
      <c r="G159" s="6"/>
      <c r="H159" s="358"/>
      <c r="I159" s="358"/>
    </row>
    <row r="160" spans="1:10" ht="8.1" customHeight="1" thickTop="1" x14ac:dyDescent="0.2">
      <c r="A160" s="544"/>
      <c r="B160" s="545"/>
      <c r="C160" s="545"/>
      <c r="D160" s="546"/>
      <c r="E160" s="547"/>
      <c r="F160" s="548"/>
      <c r="G160" s="6"/>
      <c r="H160" s="358"/>
      <c r="I160" s="358"/>
    </row>
    <row r="161" spans="1:9" ht="18" customHeight="1" x14ac:dyDescent="0.2">
      <c r="A161" s="549"/>
      <c r="B161" s="550" t="s">
        <v>23</v>
      </c>
      <c r="C161" s="550"/>
      <c r="D161" s="551"/>
      <c r="E161" s="552">
        <f>SUM(E11+E53+E100+E143)</f>
        <v>21982741867</v>
      </c>
      <c r="F161" s="553">
        <f>(F143+F100+F53+F11)-0.01</f>
        <v>100</v>
      </c>
      <c r="G161" s="6"/>
      <c r="H161" s="358"/>
      <c r="I161" s="358"/>
    </row>
    <row r="162" spans="1:9" ht="8.1" customHeight="1" thickBot="1" x14ac:dyDescent="0.25">
      <c r="A162" s="554"/>
      <c r="B162" s="555"/>
      <c r="C162" s="555"/>
      <c r="D162" s="556"/>
      <c r="E162" s="557"/>
      <c r="F162" s="558"/>
      <c r="G162" s="6"/>
      <c r="H162" s="358"/>
      <c r="I162" s="358"/>
    </row>
    <row r="163" spans="1:9" ht="13.5" thickTop="1" x14ac:dyDescent="0.2">
      <c r="G163" s="6"/>
      <c r="H163" s="357"/>
      <c r="I163" s="357"/>
    </row>
    <row r="164" spans="1:9" x14ac:dyDescent="0.2">
      <c r="E164" s="114"/>
      <c r="G164" s="6"/>
      <c r="H164" s="357"/>
      <c r="I164" s="357"/>
    </row>
    <row r="165" spans="1:9" x14ac:dyDescent="0.2">
      <c r="G165" s="6"/>
      <c r="H165" s="357"/>
      <c r="I165" s="357"/>
    </row>
    <row r="166" spans="1:9" x14ac:dyDescent="0.2">
      <c r="G166" s="6"/>
      <c r="H166" s="357"/>
      <c r="I166" s="357"/>
    </row>
    <row r="167" spans="1:9" x14ac:dyDescent="0.2">
      <c r="G167" s="6"/>
      <c r="H167" s="357"/>
      <c r="I167" s="357"/>
    </row>
    <row r="168" spans="1:9" x14ac:dyDescent="0.2">
      <c r="G168" s="6"/>
      <c r="H168" s="357"/>
      <c r="I168" s="357"/>
    </row>
    <row r="169" spans="1:9" x14ac:dyDescent="0.2">
      <c r="G169" s="6"/>
      <c r="H169" s="357"/>
      <c r="I169" s="357"/>
    </row>
    <row r="170" spans="1:9" x14ac:dyDescent="0.2">
      <c r="G170" s="6"/>
      <c r="H170" s="357"/>
      <c r="I170" s="357"/>
    </row>
    <row r="171" spans="1:9" x14ac:dyDescent="0.2">
      <c r="G171" s="6"/>
      <c r="H171" s="357"/>
      <c r="I171" s="357"/>
    </row>
    <row r="172" spans="1:9" x14ac:dyDescent="0.2">
      <c r="G172" s="6"/>
    </row>
    <row r="173" spans="1:9" x14ac:dyDescent="0.2">
      <c r="G173" s="6"/>
    </row>
    <row r="174" spans="1:9" x14ac:dyDescent="0.2">
      <c r="G174" s="6"/>
    </row>
    <row r="175" spans="1:9" x14ac:dyDescent="0.2">
      <c r="G175" s="6"/>
    </row>
    <row r="176" spans="1:9" x14ac:dyDescent="0.2">
      <c r="G176" s="6"/>
    </row>
    <row r="177" spans="7:7" x14ac:dyDescent="0.2">
      <c r="G177" s="6"/>
    </row>
    <row r="178" spans="7:7" x14ac:dyDescent="0.2">
      <c r="G178" s="6"/>
    </row>
    <row r="179" spans="7:7" x14ac:dyDescent="0.2">
      <c r="G179" s="6"/>
    </row>
    <row r="180" spans="7:7" x14ac:dyDescent="0.2">
      <c r="G180" s="6"/>
    </row>
    <row r="181" spans="7:7" x14ac:dyDescent="0.2">
      <c r="G181" s="6"/>
    </row>
    <row r="182" spans="7:7" x14ac:dyDescent="0.2">
      <c r="G182" s="6"/>
    </row>
    <row r="183" spans="7:7" x14ac:dyDescent="0.2">
      <c r="G183" s="6"/>
    </row>
    <row r="184" spans="7:7" x14ac:dyDescent="0.2">
      <c r="G184" s="6"/>
    </row>
    <row r="185" spans="7:7" x14ac:dyDescent="0.2">
      <c r="G185" s="6"/>
    </row>
    <row r="186" spans="7:7" x14ac:dyDescent="0.2">
      <c r="G186" s="6"/>
    </row>
    <row r="187" spans="7:7" x14ac:dyDescent="0.2">
      <c r="G187" s="6"/>
    </row>
    <row r="188" spans="7:7" x14ac:dyDescent="0.2">
      <c r="G188" s="6"/>
    </row>
    <row r="189" spans="7:7" x14ac:dyDescent="0.2">
      <c r="G189" s="6"/>
    </row>
    <row r="190" spans="7:7" x14ac:dyDescent="0.2">
      <c r="G190" s="6"/>
    </row>
    <row r="191" spans="7:7" x14ac:dyDescent="0.2">
      <c r="G191" s="6"/>
    </row>
    <row r="192" spans="7:7" x14ac:dyDescent="0.2">
      <c r="G192" s="6"/>
    </row>
    <row r="193" spans="7:7" x14ac:dyDescent="0.2">
      <c r="G193" s="6"/>
    </row>
    <row r="194" spans="7:7" x14ac:dyDescent="0.2">
      <c r="G194" s="6"/>
    </row>
    <row r="195" spans="7:7" x14ac:dyDescent="0.2">
      <c r="G195" s="6"/>
    </row>
    <row r="196" spans="7:7" x14ac:dyDescent="0.2">
      <c r="G196" s="6"/>
    </row>
    <row r="197" spans="7:7" x14ac:dyDescent="0.2">
      <c r="G197" s="6"/>
    </row>
    <row r="198" spans="7:7" x14ac:dyDescent="0.2">
      <c r="G198" s="6"/>
    </row>
    <row r="199" spans="7:7" x14ac:dyDescent="0.2">
      <c r="G199" s="6"/>
    </row>
    <row r="200" spans="7:7" x14ac:dyDescent="0.2">
      <c r="G200" s="6"/>
    </row>
    <row r="201" spans="7:7" x14ac:dyDescent="0.2">
      <c r="G201" s="6"/>
    </row>
    <row r="202" spans="7:7" x14ac:dyDescent="0.2">
      <c r="G202" s="6"/>
    </row>
    <row r="203" spans="7:7" x14ac:dyDescent="0.2">
      <c r="G203" s="6"/>
    </row>
    <row r="204" spans="7:7" x14ac:dyDescent="0.2">
      <c r="G204" s="6"/>
    </row>
    <row r="205" spans="7:7" x14ac:dyDescent="0.2">
      <c r="G205" s="6"/>
    </row>
    <row r="206" spans="7:7" x14ac:dyDescent="0.2">
      <c r="G206" s="6"/>
    </row>
    <row r="207" spans="7:7" x14ac:dyDescent="0.2">
      <c r="G207" s="6"/>
    </row>
    <row r="208" spans="7:7" x14ac:dyDescent="0.2">
      <c r="G208" s="6"/>
    </row>
    <row r="209" spans="7:7" x14ac:dyDescent="0.2">
      <c r="G209" s="6"/>
    </row>
    <row r="210" spans="7:7" x14ac:dyDescent="0.2">
      <c r="G210" s="6"/>
    </row>
    <row r="211" spans="7:7" x14ac:dyDescent="0.2">
      <c r="G211" s="6"/>
    </row>
    <row r="212" spans="7:7" x14ac:dyDescent="0.2">
      <c r="G212" s="6"/>
    </row>
    <row r="213" spans="7:7" x14ac:dyDescent="0.2">
      <c r="G213" s="6"/>
    </row>
    <row r="214" spans="7:7" x14ac:dyDescent="0.2">
      <c r="G214" s="6"/>
    </row>
    <row r="215" spans="7:7" x14ac:dyDescent="0.2">
      <c r="G215" s="6"/>
    </row>
    <row r="216" spans="7:7" x14ac:dyDescent="0.2">
      <c r="G216" s="6"/>
    </row>
    <row r="217" spans="7:7" x14ac:dyDescent="0.2">
      <c r="G217" s="6"/>
    </row>
    <row r="218" spans="7:7" x14ac:dyDescent="0.2">
      <c r="G218" s="6"/>
    </row>
    <row r="219" spans="7:7" x14ac:dyDescent="0.2">
      <c r="G219" s="6"/>
    </row>
    <row r="220" spans="7:7" x14ac:dyDescent="0.2">
      <c r="G220" s="6"/>
    </row>
    <row r="221" spans="7:7" x14ac:dyDescent="0.2">
      <c r="G221" s="6"/>
    </row>
    <row r="222" spans="7:7" x14ac:dyDescent="0.2">
      <c r="G222" s="6"/>
    </row>
    <row r="223" spans="7:7" x14ac:dyDescent="0.2">
      <c r="G223" s="6"/>
    </row>
    <row r="224" spans="7:7" x14ac:dyDescent="0.2">
      <c r="G224" s="6"/>
    </row>
    <row r="225" spans="7:7" x14ac:dyDescent="0.2">
      <c r="G225" s="6"/>
    </row>
    <row r="226" spans="7:7" x14ac:dyDescent="0.2">
      <c r="G226" s="6"/>
    </row>
    <row r="227" spans="7:7" x14ac:dyDescent="0.2">
      <c r="G227" s="6"/>
    </row>
    <row r="228" spans="7:7" x14ac:dyDescent="0.2">
      <c r="G228" s="6"/>
    </row>
    <row r="229" spans="7:7" x14ac:dyDescent="0.2">
      <c r="G229" s="6"/>
    </row>
    <row r="230" spans="7:7" x14ac:dyDescent="0.2">
      <c r="G230" s="6"/>
    </row>
    <row r="231" spans="7:7" x14ac:dyDescent="0.2">
      <c r="G231" s="6"/>
    </row>
    <row r="232" spans="7:7" x14ac:dyDescent="0.2">
      <c r="G232" s="6"/>
    </row>
    <row r="233" spans="7:7" x14ac:dyDescent="0.2">
      <c r="G233" s="6"/>
    </row>
    <row r="234" spans="7:7" x14ac:dyDescent="0.2">
      <c r="G234" s="6"/>
    </row>
    <row r="235" spans="7:7" x14ac:dyDescent="0.2">
      <c r="G235" s="6"/>
    </row>
    <row r="236" spans="7:7" x14ac:dyDescent="0.2">
      <c r="G236" s="6"/>
    </row>
    <row r="237" spans="7:7" x14ac:dyDescent="0.2">
      <c r="G237" s="6"/>
    </row>
    <row r="238" spans="7:7" x14ac:dyDescent="0.2">
      <c r="G238" s="6"/>
    </row>
    <row r="239" spans="7:7" x14ac:dyDescent="0.2">
      <c r="G239" s="6"/>
    </row>
    <row r="240" spans="7:7" x14ac:dyDescent="0.2">
      <c r="G240" s="6"/>
    </row>
    <row r="241" spans="7:7" x14ac:dyDescent="0.2">
      <c r="G241" s="6"/>
    </row>
    <row r="242" spans="7:7" x14ac:dyDescent="0.2">
      <c r="G242" s="6"/>
    </row>
    <row r="243" spans="7:7" x14ac:dyDescent="0.2">
      <c r="G243" s="6"/>
    </row>
    <row r="244" spans="7:7" x14ac:dyDescent="0.2">
      <c r="G244" s="6"/>
    </row>
    <row r="245" spans="7:7" x14ac:dyDescent="0.2">
      <c r="G245" s="6"/>
    </row>
    <row r="246" spans="7:7" x14ac:dyDescent="0.2">
      <c r="G246" s="6"/>
    </row>
    <row r="247" spans="7:7" x14ac:dyDescent="0.2">
      <c r="G247" s="6"/>
    </row>
    <row r="248" spans="7:7" x14ac:dyDescent="0.2">
      <c r="G248" s="6"/>
    </row>
    <row r="249" spans="7:7" x14ac:dyDescent="0.2">
      <c r="G249" s="6"/>
    </row>
    <row r="250" spans="7:7" x14ac:dyDescent="0.2">
      <c r="G250" s="6"/>
    </row>
    <row r="251" spans="7:7" x14ac:dyDescent="0.2">
      <c r="G251" s="6"/>
    </row>
    <row r="252" spans="7:7" x14ac:dyDescent="0.2">
      <c r="G252" s="6"/>
    </row>
    <row r="253" spans="7:7" x14ac:dyDescent="0.2">
      <c r="G253" s="6"/>
    </row>
    <row r="254" spans="7:7" x14ac:dyDescent="0.2">
      <c r="G254" s="6"/>
    </row>
    <row r="255" spans="7:7" x14ac:dyDescent="0.2">
      <c r="G255" s="6"/>
    </row>
    <row r="256" spans="7:7" x14ac:dyDescent="0.2">
      <c r="G256" s="6"/>
    </row>
    <row r="257" spans="7:7" x14ac:dyDescent="0.2">
      <c r="G257" s="6"/>
    </row>
    <row r="258" spans="7:7" x14ac:dyDescent="0.2">
      <c r="G258" s="6"/>
    </row>
    <row r="259" spans="7:7" x14ac:dyDescent="0.2">
      <c r="G259" s="6"/>
    </row>
    <row r="260" spans="7:7" x14ac:dyDescent="0.2">
      <c r="G260" s="6"/>
    </row>
    <row r="261" spans="7:7" x14ac:dyDescent="0.2">
      <c r="G261" s="6"/>
    </row>
    <row r="262" spans="7:7" x14ac:dyDescent="0.2">
      <c r="G262" s="6"/>
    </row>
    <row r="263" spans="7:7" x14ac:dyDescent="0.2">
      <c r="G263" s="6"/>
    </row>
    <row r="264" spans="7:7" x14ac:dyDescent="0.2">
      <c r="G264" s="6"/>
    </row>
    <row r="265" spans="7:7" x14ac:dyDescent="0.2">
      <c r="G265" s="6"/>
    </row>
    <row r="266" spans="7:7" x14ac:dyDescent="0.2">
      <c r="G266" s="6"/>
    </row>
    <row r="267" spans="7:7" x14ac:dyDescent="0.2">
      <c r="G267" s="6"/>
    </row>
    <row r="268" spans="7:7" x14ac:dyDescent="0.2">
      <c r="G268" s="6"/>
    </row>
    <row r="269" spans="7:7" x14ac:dyDescent="0.2">
      <c r="G269" s="6"/>
    </row>
    <row r="270" spans="7:7" x14ac:dyDescent="0.2">
      <c r="G270" s="6"/>
    </row>
    <row r="271" spans="7:7" x14ac:dyDescent="0.2">
      <c r="G271" s="6"/>
    </row>
    <row r="272" spans="7:7" x14ac:dyDescent="0.2">
      <c r="G272" s="6"/>
    </row>
    <row r="273" spans="7:7" x14ac:dyDescent="0.2">
      <c r="G273" s="6"/>
    </row>
    <row r="274" spans="7:7" x14ac:dyDescent="0.2">
      <c r="G274" s="6"/>
    </row>
    <row r="275" spans="7:7" x14ac:dyDescent="0.2">
      <c r="G275" s="6"/>
    </row>
    <row r="276" spans="7:7" x14ac:dyDescent="0.2">
      <c r="G276" s="6"/>
    </row>
    <row r="277" spans="7:7" x14ac:dyDescent="0.2">
      <c r="G277" s="6"/>
    </row>
    <row r="278" spans="7:7" x14ac:dyDescent="0.2">
      <c r="G278" s="6"/>
    </row>
    <row r="279" spans="7:7" x14ac:dyDescent="0.2">
      <c r="G279" s="6"/>
    </row>
    <row r="280" spans="7:7" x14ac:dyDescent="0.2">
      <c r="G280" s="6"/>
    </row>
    <row r="281" spans="7:7" x14ac:dyDescent="0.2">
      <c r="G281" s="6"/>
    </row>
    <row r="282" spans="7:7" x14ac:dyDescent="0.2">
      <c r="G282" s="6"/>
    </row>
    <row r="283" spans="7:7" x14ac:dyDescent="0.2">
      <c r="G283" s="6"/>
    </row>
    <row r="284" spans="7:7" x14ac:dyDescent="0.2">
      <c r="G284" s="6"/>
    </row>
    <row r="285" spans="7:7" x14ac:dyDescent="0.2">
      <c r="G285" s="6"/>
    </row>
    <row r="286" spans="7:7" x14ac:dyDescent="0.2">
      <c r="G286" s="6"/>
    </row>
    <row r="287" spans="7:7" x14ac:dyDescent="0.2">
      <c r="G287" s="6"/>
    </row>
    <row r="288" spans="7:7" x14ac:dyDescent="0.2">
      <c r="G288" s="6"/>
    </row>
    <row r="289" spans="7:7" x14ac:dyDescent="0.2">
      <c r="G289" s="6"/>
    </row>
    <row r="290" spans="7:7" x14ac:dyDescent="0.2">
      <c r="G290" s="6"/>
    </row>
    <row r="291" spans="7:7" x14ac:dyDescent="0.2">
      <c r="G291" s="6"/>
    </row>
    <row r="292" spans="7:7" x14ac:dyDescent="0.2">
      <c r="G292" s="6"/>
    </row>
    <row r="293" spans="7:7" x14ac:dyDescent="0.2">
      <c r="G293" s="6"/>
    </row>
    <row r="294" spans="7:7" x14ac:dyDescent="0.2">
      <c r="G294" s="6"/>
    </row>
    <row r="295" spans="7:7" x14ac:dyDescent="0.2">
      <c r="G295" s="6"/>
    </row>
    <row r="296" spans="7:7" x14ac:dyDescent="0.2">
      <c r="G296" s="6"/>
    </row>
    <row r="297" spans="7:7" x14ac:dyDescent="0.2">
      <c r="G297" s="6"/>
    </row>
    <row r="298" spans="7:7" x14ac:dyDescent="0.2">
      <c r="G298" s="6"/>
    </row>
    <row r="299" spans="7:7" x14ac:dyDescent="0.2">
      <c r="G299" s="6"/>
    </row>
    <row r="300" spans="7:7" x14ac:dyDescent="0.2">
      <c r="G300" s="6"/>
    </row>
    <row r="301" spans="7:7" x14ac:dyDescent="0.2">
      <c r="G301" s="6"/>
    </row>
    <row r="302" spans="7:7" x14ac:dyDescent="0.2">
      <c r="G302" s="6"/>
    </row>
    <row r="303" spans="7:7" x14ac:dyDescent="0.2">
      <c r="G303" s="6"/>
    </row>
    <row r="304" spans="7:7" x14ac:dyDescent="0.2">
      <c r="G304" s="6"/>
    </row>
    <row r="305" spans="7:7" x14ac:dyDescent="0.2">
      <c r="G305" s="6"/>
    </row>
    <row r="306" spans="7:7" x14ac:dyDescent="0.2">
      <c r="G306" s="6"/>
    </row>
    <row r="307" spans="7:7" x14ac:dyDescent="0.2">
      <c r="G307" s="6"/>
    </row>
    <row r="308" spans="7:7" x14ac:dyDescent="0.2">
      <c r="G308" s="6"/>
    </row>
    <row r="309" spans="7:7" x14ac:dyDescent="0.2">
      <c r="G309" s="6"/>
    </row>
    <row r="310" spans="7:7" x14ac:dyDescent="0.2">
      <c r="G310" s="6"/>
    </row>
    <row r="311" spans="7:7" x14ac:dyDescent="0.2">
      <c r="G311" s="6"/>
    </row>
    <row r="312" spans="7:7" x14ac:dyDescent="0.2">
      <c r="G312" s="6"/>
    </row>
    <row r="313" spans="7:7" x14ac:dyDescent="0.2">
      <c r="G313" s="6"/>
    </row>
    <row r="314" spans="7:7" x14ac:dyDescent="0.2">
      <c r="G314" s="6"/>
    </row>
    <row r="315" spans="7:7" x14ac:dyDescent="0.2">
      <c r="G315" s="6"/>
    </row>
    <row r="316" spans="7:7" x14ac:dyDescent="0.2">
      <c r="G316" s="6"/>
    </row>
    <row r="317" spans="7:7" x14ac:dyDescent="0.2">
      <c r="G317" s="6"/>
    </row>
    <row r="318" spans="7:7" x14ac:dyDescent="0.2">
      <c r="G318" s="6"/>
    </row>
    <row r="319" spans="7:7" x14ac:dyDescent="0.2">
      <c r="G319" s="6"/>
    </row>
    <row r="320" spans="7:7" x14ac:dyDescent="0.2">
      <c r="G320" s="6"/>
    </row>
    <row r="321" spans="7:7" x14ac:dyDescent="0.2">
      <c r="G321" s="6"/>
    </row>
    <row r="322" spans="7:7" x14ac:dyDescent="0.2">
      <c r="G322" s="6"/>
    </row>
    <row r="16443" spans="6:6" ht="15" x14ac:dyDescent="0.25">
      <c r="F16443" s="1"/>
    </row>
  </sheetData>
  <mergeCells count="4">
    <mergeCell ref="A1:F1"/>
    <mergeCell ref="A3:F3"/>
    <mergeCell ref="A4:F4"/>
    <mergeCell ref="A2:F2"/>
  </mergeCells>
  <phoneticPr fontId="0" type="noConversion"/>
  <printOptions horizontalCentered="1"/>
  <pageMargins left="0.39370078740157483" right="0.39370078740157483" top="0.39370078740157483" bottom="0.59055118110236227" header="0.31496062992125984" footer="0.19685039370078741"/>
  <pageSetup scale="85" orientation="portrait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16348"/>
  <sheetViews>
    <sheetView topLeftCell="A40" zoomScaleNormal="100" workbookViewId="0">
      <selection activeCell="G67" sqref="G67"/>
    </sheetView>
  </sheetViews>
  <sheetFormatPr baseColWidth="10" defaultRowHeight="12.75" x14ac:dyDescent="0.2"/>
  <cols>
    <col min="1" max="1" width="3.28515625" customWidth="1"/>
    <col min="2" max="2" width="8.42578125" customWidth="1"/>
    <col min="3" max="3" width="61.42578125" customWidth="1"/>
    <col min="4" max="4" width="17.42578125" customWidth="1"/>
    <col min="5" max="5" width="13.5703125" customWidth="1"/>
    <col min="6" max="6" width="13.7109375" bestFit="1" customWidth="1"/>
    <col min="7" max="7" width="12.7109375" bestFit="1" customWidth="1"/>
  </cols>
  <sheetData>
    <row r="1" spans="1:6" ht="23.45" customHeight="1" x14ac:dyDescent="0.2">
      <c r="A1" s="1086" t="s">
        <v>79</v>
      </c>
      <c r="B1" s="1086"/>
      <c r="C1" s="1086"/>
      <c r="D1" s="1086"/>
      <c r="E1" s="1086"/>
    </row>
    <row r="2" spans="1:6" ht="19.149999999999999" customHeight="1" x14ac:dyDescent="0.2">
      <c r="A2" s="941" t="s">
        <v>726</v>
      </c>
      <c r="B2" s="1086"/>
      <c r="C2" s="1086"/>
      <c r="D2" s="1086"/>
      <c r="E2" s="1086"/>
    </row>
    <row r="3" spans="1:6" ht="17.45" customHeight="1" x14ac:dyDescent="0.2">
      <c r="A3" s="1086" t="s">
        <v>584</v>
      </c>
      <c r="B3" s="1086"/>
      <c r="C3" s="1086"/>
      <c r="D3" s="1086"/>
      <c r="E3" s="1086"/>
    </row>
    <row r="4" spans="1:6" ht="15.75" x14ac:dyDescent="0.2">
      <c r="A4" s="943" t="s">
        <v>15</v>
      </c>
      <c r="B4" s="943"/>
      <c r="C4" s="943"/>
      <c r="D4" s="943"/>
      <c r="E4" s="943"/>
    </row>
    <row r="5" spans="1:6" ht="13.5" thickBot="1" x14ac:dyDescent="0.25">
      <c r="A5" s="33"/>
      <c r="B5" s="33"/>
      <c r="C5" s="33"/>
      <c r="D5" s="33"/>
      <c r="E5" s="33"/>
    </row>
    <row r="6" spans="1:6" ht="12.75" customHeight="1" thickTop="1" x14ac:dyDescent="0.25">
      <c r="A6" s="559"/>
      <c r="B6" s="531"/>
      <c r="C6" s="530"/>
      <c r="D6" s="538"/>
      <c r="E6" s="539" t="s">
        <v>18</v>
      </c>
    </row>
    <row r="7" spans="1:6" ht="11.25" customHeight="1" x14ac:dyDescent="0.2">
      <c r="A7" s="1087" t="s">
        <v>32</v>
      </c>
      <c r="B7" s="1088"/>
      <c r="C7" s="534" t="s">
        <v>392</v>
      </c>
      <c r="D7" s="540" t="s">
        <v>19</v>
      </c>
      <c r="E7" s="541" t="s">
        <v>20</v>
      </c>
      <c r="F7" s="6"/>
    </row>
    <row r="8" spans="1:6" ht="12" customHeight="1" thickBot="1" x14ac:dyDescent="0.3">
      <c r="A8" s="560"/>
      <c r="B8" s="537"/>
      <c r="C8" s="536"/>
      <c r="D8" s="542"/>
      <c r="E8" s="543" t="s">
        <v>21</v>
      </c>
      <c r="F8" s="6"/>
    </row>
    <row r="9" spans="1:6" ht="8.1" customHeight="1" thickTop="1" thickBot="1" x14ac:dyDescent="0.25">
      <c r="A9" s="37"/>
      <c r="B9" s="38"/>
      <c r="C9" s="39"/>
      <c r="D9" s="40"/>
      <c r="E9" s="40"/>
      <c r="F9" s="6"/>
    </row>
    <row r="10" spans="1:6" ht="5.25" customHeight="1" thickTop="1" x14ac:dyDescent="0.2">
      <c r="A10" s="41"/>
      <c r="B10" s="42"/>
      <c r="C10" s="43"/>
      <c r="D10" s="44"/>
      <c r="E10" s="45"/>
      <c r="F10" s="6"/>
    </row>
    <row r="11" spans="1:6" s="564" customFormat="1" ht="14.1" customHeight="1" x14ac:dyDescent="0.25">
      <c r="A11" s="561"/>
      <c r="B11" s="562"/>
      <c r="C11" s="80" t="s">
        <v>70</v>
      </c>
      <c r="D11" s="77">
        <f>D13+D22+D31+D47+D39</f>
        <v>17278381925</v>
      </c>
      <c r="E11" s="208">
        <f>D11/$D$66*100</f>
        <v>78.599758071753186</v>
      </c>
      <c r="F11" s="563"/>
    </row>
    <row r="12" spans="1:6" ht="6.75" customHeight="1" x14ac:dyDescent="0.2">
      <c r="A12" s="46"/>
      <c r="B12" s="47"/>
      <c r="C12" s="48"/>
      <c r="D12" s="78"/>
      <c r="E12" s="49"/>
      <c r="F12" s="6"/>
    </row>
    <row r="13" spans="1:6" s="564" customFormat="1" ht="14.1" customHeight="1" x14ac:dyDescent="0.25">
      <c r="A13" s="570">
        <v>1</v>
      </c>
      <c r="B13" s="571"/>
      <c r="C13" s="572" t="s">
        <v>1257</v>
      </c>
      <c r="D13" s="76">
        <f>SUM(D14:D20)</f>
        <v>9037505075</v>
      </c>
      <c r="E13" s="568">
        <f>D13/$D$66*100</f>
        <v>41.111819124651142</v>
      </c>
      <c r="F13" s="573"/>
    </row>
    <row r="14" spans="1:6" ht="14.1" customHeight="1" x14ac:dyDescent="0.2">
      <c r="A14" s="46"/>
      <c r="B14" s="50">
        <v>1</v>
      </c>
      <c r="C14" s="82" t="s">
        <v>677</v>
      </c>
      <c r="D14" s="79">
        <v>362725288</v>
      </c>
      <c r="E14" s="52"/>
      <c r="F14" s="7"/>
    </row>
    <row r="15" spans="1:6" ht="14.1" customHeight="1" x14ac:dyDescent="0.2">
      <c r="A15" s="46"/>
      <c r="B15" s="50">
        <v>2</v>
      </c>
      <c r="C15" s="82" t="s">
        <v>678</v>
      </c>
      <c r="D15" s="79">
        <v>116730228</v>
      </c>
      <c r="E15" s="52"/>
      <c r="F15" s="7"/>
    </row>
    <row r="16" spans="1:6" ht="14.1" customHeight="1" x14ac:dyDescent="0.2">
      <c r="A16" s="46"/>
      <c r="B16" s="50">
        <v>3</v>
      </c>
      <c r="C16" s="82" t="s">
        <v>679</v>
      </c>
      <c r="D16" s="79">
        <v>352652138</v>
      </c>
      <c r="E16" s="52"/>
      <c r="F16" s="7"/>
    </row>
    <row r="17" spans="1:6" ht="14.1" customHeight="1" x14ac:dyDescent="0.2">
      <c r="A17" s="46"/>
      <c r="B17" s="50">
        <v>4</v>
      </c>
      <c r="C17" s="82" t="s">
        <v>680</v>
      </c>
      <c r="D17" s="79">
        <v>31056954</v>
      </c>
      <c r="E17" s="52"/>
      <c r="F17" s="7"/>
    </row>
    <row r="18" spans="1:6" ht="14.1" customHeight="1" x14ac:dyDescent="0.2">
      <c r="A18" s="46"/>
      <c r="B18" s="50">
        <v>5</v>
      </c>
      <c r="C18" s="82" t="s">
        <v>681</v>
      </c>
      <c r="D18" s="79">
        <v>52545966</v>
      </c>
      <c r="E18" s="52"/>
      <c r="F18" s="7"/>
    </row>
    <row r="19" spans="1:6" ht="14.1" customHeight="1" x14ac:dyDescent="0.2">
      <c r="A19" s="46"/>
      <c r="B19" s="50">
        <v>6</v>
      </c>
      <c r="C19" s="82" t="s">
        <v>682</v>
      </c>
      <c r="D19" s="79">
        <v>5343127641</v>
      </c>
      <c r="E19" s="52"/>
      <c r="F19" s="7"/>
    </row>
    <row r="20" spans="1:6" ht="14.1" customHeight="1" x14ac:dyDescent="0.2">
      <c r="A20" s="46"/>
      <c r="B20" s="50">
        <v>7</v>
      </c>
      <c r="C20" s="82" t="s">
        <v>399</v>
      </c>
      <c r="D20" s="79">
        <v>2778666860</v>
      </c>
      <c r="E20" s="52"/>
      <c r="F20" s="7"/>
    </row>
    <row r="21" spans="1:6" ht="11.25" customHeight="1" x14ac:dyDescent="0.2">
      <c r="A21" s="46"/>
      <c r="B21" s="50"/>
      <c r="C21" s="51"/>
      <c r="D21" s="72"/>
      <c r="E21" s="52"/>
      <c r="F21" s="7"/>
    </row>
    <row r="22" spans="1:6" s="564" customFormat="1" ht="14.1" customHeight="1" x14ac:dyDescent="0.25">
      <c r="A22" s="565">
        <v>2</v>
      </c>
      <c r="B22" s="566"/>
      <c r="C22" s="567" t="s">
        <v>1258</v>
      </c>
      <c r="D22" s="76">
        <f>SUM(D23:D29)</f>
        <v>1226996616</v>
      </c>
      <c r="E22" s="568">
        <f>D22/$D$66*100</f>
        <v>5.5816359188656985</v>
      </c>
      <c r="F22" s="569"/>
    </row>
    <row r="23" spans="1:6" ht="14.1" customHeight="1" x14ac:dyDescent="0.2">
      <c r="A23" s="46"/>
      <c r="B23" s="50">
        <v>1</v>
      </c>
      <c r="C23" s="82" t="s">
        <v>683</v>
      </c>
      <c r="D23" s="79">
        <v>105750546</v>
      </c>
      <c r="E23" s="52"/>
      <c r="F23" s="7"/>
    </row>
    <row r="24" spans="1:6" ht="14.1" customHeight="1" x14ac:dyDescent="0.2">
      <c r="A24" s="46"/>
      <c r="B24" s="50">
        <v>2</v>
      </c>
      <c r="C24" s="82" t="s">
        <v>684</v>
      </c>
      <c r="D24" s="79">
        <v>185144324</v>
      </c>
      <c r="E24" s="52"/>
      <c r="F24" s="7"/>
    </row>
    <row r="25" spans="1:6" ht="15" customHeight="1" x14ac:dyDescent="0.2">
      <c r="A25" s="46"/>
      <c r="B25" s="50">
        <v>3</v>
      </c>
      <c r="C25" s="82" t="s">
        <v>685</v>
      </c>
      <c r="D25" s="79">
        <v>59047963</v>
      </c>
      <c r="E25" s="49"/>
      <c r="F25" s="7"/>
    </row>
    <row r="26" spans="1:6" ht="15" customHeight="1" x14ac:dyDescent="0.2">
      <c r="A26" s="46"/>
      <c r="B26" s="50">
        <v>4</v>
      </c>
      <c r="C26" s="82" t="s">
        <v>686</v>
      </c>
      <c r="D26" s="79">
        <v>48112504</v>
      </c>
      <c r="E26" s="49"/>
      <c r="F26" s="7"/>
    </row>
    <row r="27" spans="1:6" ht="15" customHeight="1" x14ac:dyDescent="0.2">
      <c r="A27" s="46"/>
      <c r="B27" s="50">
        <v>5</v>
      </c>
      <c r="C27" s="82" t="s">
        <v>400</v>
      </c>
      <c r="D27" s="79">
        <v>86338260</v>
      </c>
      <c r="E27" s="49"/>
      <c r="F27" s="7"/>
    </row>
    <row r="28" spans="1:6" ht="15" customHeight="1" x14ac:dyDescent="0.2">
      <c r="A28" s="46"/>
      <c r="B28" s="50">
        <v>6</v>
      </c>
      <c r="C28" s="82" t="s">
        <v>687</v>
      </c>
      <c r="D28" s="79">
        <v>14471283</v>
      </c>
      <c r="E28" s="49"/>
      <c r="F28" s="7"/>
    </row>
    <row r="29" spans="1:6" ht="15" customHeight="1" x14ac:dyDescent="0.2">
      <c r="A29" s="46"/>
      <c r="B29" s="50">
        <v>7</v>
      </c>
      <c r="C29" s="82" t="s">
        <v>688</v>
      </c>
      <c r="D29" s="79">
        <v>728131736</v>
      </c>
      <c r="E29" s="49"/>
      <c r="F29" s="7"/>
    </row>
    <row r="30" spans="1:6" ht="12.75" customHeight="1" x14ac:dyDescent="0.2">
      <c r="A30" s="46"/>
      <c r="B30" s="50"/>
      <c r="C30" s="82"/>
      <c r="D30" s="72"/>
      <c r="E30" s="52"/>
      <c r="F30" s="7"/>
    </row>
    <row r="31" spans="1:6" s="564" customFormat="1" ht="14.1" customHeight="1" x14ac:dyDescent="0.25">
      <c r="A31" s="565">
        <v>3</v>
      </c>
      <c r="B31" s="566"/>
      <c r="C31" s="567" t="s">
        <v>1259</v>
      </c>
      <c r="D31" s="76">
        <f>SUM(D32:D37)</f>
        <v>3437498663</v>
      </c>
      <c r="E31" s="568">
        <f>D31/$D$66*100-0.01</f>
        <v>15.627260737525633</v>
      </c>
      <c r="F31" s="569"/>
    </row>
    <row r="32" spans="1:6" ht="14.1" customHeight="1" x14ac:dyDescent="0.2">
      <c r="A32" s="46"/>
      <c r="B32" s="50">
        <v>1</v>
      </c>
      <c r="C32" s="82" t="s">
        <v>689</v>
      </c>
      <c r="D32" s="79">
        <f>67223999-652588</f>
        <v>66571411</v>
      </c>
      <c r="E32" s="52"/>
      <c r="F32" s="7"/>
    </row>
    <row r="33" spans="1:7" ht="14.1" customHeight="1" x14ac:dyDescent="0.2">
      <c r="A33" s="46"/>
      <c r="B33" s="50">
        <v>2</v>
      </c>
      <c r="C33" s="82" t="s">
        <v>690</v>
      </c>
      <c r="D33" s="79">
        <v>290433304</v>
      </c>
      <c r="E33" s="52"/>
      <c r="F33" s="7"/>
    </row>
    <row r="34" spans="1:7" ht="14.1" customHeight="1" x14ac:dyDescent="0.2">
      <c r="A34" s="46"/>
      <c r="B34" s="50">
        <v>3</v>
      </c>
      <c r="C34" s="82" t="s">
        <v>691</v>
      </c>
      <c r="D34" s="79">
        <v>173534726</v>
      </c>
      <c r="E34" s="52"/>
      <c r="F34" s="7"/>
    </row>
    <row r="35" spans="1:7" ht="14.1" customHeight="1" x14ac:dyDescent="0.2">
      <c r="A35" s="46"/>
      <c r="B35" s="50">
        <v>4</v>
      </c>
      <c r="C35" s="82" t="s">
        <v>692</v>
      </c>
      <c r="D35" s="79">
        <v>97004118</v>
      </c>
      <c r="E35" s="52"/>
      <c r="F35" s="7"/>
    </row>
    <row r="36" spans="1:7" ht="14.1" customHeight="1" x14ac:dyDescent="0.2">
      <c r="A36" s="46"/>
      <c r="B36" s="50">
        <v>5</v>
      </c>
      <c r="C36" s="82" t="s">
        <v>693</v>
      </c>
      <c r="D36" s="79">
        <v>2785739314</v>
      </c>
      <c r="E36" s="52"/>
      <c r="F36" s="7"/>
    </row>
    <row r="37" spans="1:7" ht="14.1" customHeight="1" x14ac:dyDescent="0.2">
      <c r="A37" s="46"/>
      <c r="B37" s="50">
        <v>6</v>
      </c>
      <c r="C37" s="82" t="s">
        <v>694</v>
      </c>
      <c r="D37" s="79">
        <v>24215790</v>
      </c>
      <c r="E37" s="52"/>
      <c r="F37" s="7"/>
    </row>
    <row r="38" spans="1:7" x14ac:dyDescent="0.2">
      <c r="A38" s="46"/>
      <c r="B38" s="50"/>
      <c r="C38" s="83"/>
      <c r="D38" s="72"/>
      <c r="E38" s="49"/>
      <c r="F38" s="7"/>
    </row>
    <row r="39" spans="1:7" s="564" customFormat="1" ht="14.1" customHeight="1" x14ac:dyDescent="0.25">
      <c r="A39" s="565">
        <v>4</v>
      </c>
      <c r="B39" s="566"/>
      <c r="C39" s="567" t="s">
        <v>1260</v>
      </c>
      <c r="D39" s="76">
        <f>SUM(D40:D45)</f>
        <v>2523245564</v>
      </c>
      <c r="E39" s="568">
        <f>D39/$D$66*100</f>
        <v>11.478302293981988</v>
      </c>
      <c r="F39" s="569"/>
    </row>
    <row r="40" spans="1:7" ht="14.1" customHeight="1" x14ac:dyDescent="0.2">
      <c r="A40" s="54"/>
      <c r="B40" s="53">
        <v>1</v>
      </c>
      <c r="C40" s="82" t="s">
        <v>695</v>
      </c>
      <c r="D40" s="79">
        <v>778806340</v>
      </c>
      <c r="E40" s="52"/>
      <c r="F40" s="7"/>
    </row>
    <row r="41" spans="1:7" ht="14.1" customHeight="1" x14ac:dyDescent="0.2">
      <c r="A41" s="54"/>
      <c r="B41" s="53">
        <v>2</v>
      </c>
      <c r="C41" s="82" t="s">
        <v>439</v>
      </c>
      <c r="D41" s="79">
        <v>360551234</v>
      </c>
      <c r="E41" s="52"/>
      <c r="F41" s="7"/>
    </row>
    <row r="42" spans="1:7" ht="14.1" customHeight="1" x14ac:dyDescent="0.2">
      <c r="A42" s="54"/>
      <c r="B42" s="53">
        <v>3</v>
      </c>
      <c r="C42" s="82" t="s">
        <v>696</v>
      </c>
      <c r="D42" s="79">
        <v>721909324</v>
      </c>
      <c r="E42" s="52"/>
      <c r="F42" s="7"/>
    </row>
    <row r="43" spans="1:7" ht="14.1" customHeight="1" x14ac:dyDescent="0.2">
      <c r="A43" s="54"/>
      <c r="B43" s="53">
        <v>4</v>
      </c>
      <c r="C43" s="82" t="s">
        <v>458</v>
      </c>
      <c r="D43" s="79">
        <v>95006148</v>
      </c>
      <c r="E43" s="52"/>
      <c r="F43" s="7"/>
    </row>
    <row r="44" spans="1:7" ht="14.1" customHeight="1" x14ac:dyDescent="0.2">
      <c r="A44" s="54"/>
      <c r="B44" s="53">
        <v>5</v>
      </c>
      <c r="C44" s="82" t="s">
        <v>1262</v>
      </c>
      <c r="D44" s="79">
        <v>371328334</v>
      </c>
      <c r="E44" s="52"/>
      <c r="F44" s="7"/>
    </row>
    <row r="45" spans="1:7" ht="14.1" customHeight="1" x14ac:dyDescent="0.2">
      <c r="A45" s="54"/>
      <c r="B45" s="53">
        <v>6</v>
      </c>
      <c r="C45" s="82" t="s">
        <v>541</v>
      </c>
      <c r="D45" s="79">
        <v>195644184</v>
      </c>
      <c r="E45" s="52"/>
      <c r="F45" s="7"/>
    </row>
    <row r="46" spans="1:7" ht="13.5" customHeight="1" x14ac:dyDescent="0.2">
      <c r="A46" s="46"/>
      <c r="B46" s="53"/>
      <c r="C46" s="82"/>
      <c r="D46" s="72"/>
      <c r="E46" s="52"/>
      <c r="F46" s="7"/>
    </row>
    <row r="47" spans="1:7" s="564" customFormat="1" ht="14.1" customHeight="1" x14ac:dyDescent="0.25">
      <c r="A47" s="565">
        <v>5</v>
      </c>
      <c r="B47" s="566"/>
      <c r="C47" s="567" t="s">
        <v>1261</v>
      </c>
      <c r="D47" s="76">
        <f>SUM(D48:D54)</f>
        <v>1053136007</v>
      </c>
      <c r="E47" s="568">
        <f>D47/$D$66*100</f>
        <v>4.7907399967287256</v>
      </c>
      <c r="F47" s="569"/>
    </row>
    <row r="48" spans="1:7" ht="14.1" customHeight="1" x14ac:dyDescent="0.2">
      <c r="A48" s="54"/>
      <c r="B48" s="53">
        <v>1</v>
      </c>
      <c r="C48" s="82" t="s">
        <v>697</v>
      </c>
      <c r="D48" s="79">
        <v>170776912</v>
      </c>
      <c r="E48" s="52"/>
      <c r="F48" s="7"/>
      <c r="G48" s="114"/>
    </row>
    <row r="49" spans="1:7" ht="14.1" customHeight="1" x14ac:dyDescent="0.2">
      <c r="A49" s="54"/>
      <c r="B49" s="53">
        <v>2</v>
      </c>
      <c r="C49" s="82" t="s">
        <v>698</v>
      </c>
      <c r="D49" s="79">
        <f>4338593937-4255866805</f>
        <v>82727132</v>
      </c>
      <c r="E49" s="52"/>
      <c r="F49" s="79"/>
    </row>
    <row r="50" spans="1:7" ht="14.1" customHeight="1" x14ac:dyDescent="0.2">
      <c r="A50" s="54"/>
      <c r="B50" s="53">
        <v>3</v>
      </c>
      <c r="C50" s="82" t="s">
        <v>699</v>
      </c>
      <c r="D50" s="79">
        <f>816645995-327937060-94903489</f>
        <v>393805446</v>
      </c>
      <c r="E50" s="52"/>
      <c r="F50" s="79"/>
      <c r="G50" s="114"/>
    </row>
    <row r="51" spans="1:7" ht="14.1" customHeight="1" x14ac:dyDescent="0.2">
      <c r="A51" s="54"/>
      <c r="B51" s="53">
        <v>4</v>
      </c>
      <c r="C51" s="82" t="s">
        <v>700</v>
      </c>
      <c r="D51" s="79">
        <v>250491909</v>
      </c>
      <c r="E51" s="52"/>
      <c r="F51" s="79"/>
    </row>
    <row r="52" spans="1:7" ht="14.1" customHeight="1" x14ac:dyDescent="0.2">
      <c r="A52" s="54"/>
      <c r="B52" s="53">
        <v>5</v>
      </c>
      <c r="C52" s="82" t="s">
        <v>701</v>
      </c>
      <c r="D52" s="79">
        <v>28536292</v>
      </c>
      <c r="E52" s="52"/>
      <c r="F52" s="79"/>
    </row>
    <row r="53" spans="1:7" ht="14.1" customHeight="1" x14ac:dyDescent="0.2">
      <c r="A53" s="54"/>
      <c r="B53" s="53">
        <v>6</v>
      </c>
      <c r="C53" s="82" t="s">
        <v>702</v>
      </c>
      <c r="D53" s="79">
        <v>41789268</v>
      </c>
      <c r="E53" s="52"/>
      <c r="F53" s="79"/>
    </row>
    <row r="54" spans="1:7" ht="14.1" customHeight="1" x14ac:dyDescent="0.2">
      <c r="A54" s="54"/>
      <c r="B54" s="53">
        <v>7</v>
      </c>
      <c r="C54" s="82" t="s">
        <v>703</v>
      </c>
      <c r="D54" s="79">
        <v>85009048</v>
      </c>
      <c r="E54" s="52"/>
      <c r="F54" s="79"/>
    </row>
    <row r="55" spans="1:7" ht="11.45" customHeight="1" thickBot="1" x14ac:dyDescent="0.25">
      <c r="A55" s="55"/>
      <c r="B55" s="56"/>
      <c r="C55" s="57"/>
      <c r="D55" s="58"/>
      <c r="E55" s="59"/>
      <c r="F55" s="79"/>
    </row>
    <row r="56" spans="1:7" ht="5.45" customHeight="1" thickTop="1" thickBot="1" x14ac:dyDescent="0.25">
      <c r="A56" s="60"/>
      <c r="B56" s="61"/>
      <c r="C56" s="62"/>
      <c r="D56" s="63"/>
      <c r="E56" s="63"/>
      <c r="F56" s="79"/>
    </row>
    <row r="57" spans="1:7" ht="6.75" customHeight="1" thickTop="1" x14ac:dyDescent="0.2">
      <c r="A57" s="64"/>
      <c r="B57" s="65"/>
      <c r="C57" s="66"/>
      <c r="D57" s="67"/>
      <c r="E57" s="68"/>
      <c r="F57" s="6"/>
    </row>
    <row r="58" spans="1:7" s="564" customFormat="1" ht="14.1" customHeight="1" x14ac:dyDescent="0.25">
      <c r="A58" s="561"/>
      <c r="B58" s="562"/>
      <c r="C58" s="81" t="s">
        <v>22</v>
      </c>
      <c r="D58" s="77">
        <f>SUM(D60:D62)</f>
        <v>4704359942</v>
      </c>
      <c r="E58" s="208">
        <f>D58/$D$66*100</f>
        <v>21.400241928246814</v>
      </c>
      <c r="F58" s="563"/>
    </row>
    <row r="59" spans="1:7" ht="4.1500000000000004" customHeight="1" x14ac:dyDescent="0.2">
      <c r="A59" s="46"/>
      <c r="B59" s="47"/>
      <c r="C59" s="51"/>
      <c r="D59" s="71"/>
      <c r="E59" s="69"/>
      <c r="F59" s="6"/>
    </row>
    <row r="60" spans="1:7" ht="14.1" customHeight="1" x14ac:dyDescent="0.2">
      <c r="A60" s="46"/>
      <c r="B60" s="93"/>
      <c r="C60" s="82" t="s">
        <v>71</v>
      </c>
      <c r="D60" s="79">
        <f>652588+4255866805+94903489</f>
        <v>4351422882</v>
      </c>
      <c r="E60" s="52"/>
      <c r="F60" s="6"/>
      <c r="G60" s="114"/>
    </row>
    <row r="61" spans="1:7" ht="14.25" x14ac:dyDescent="0.2">
      <c r="A61" s="46"/>
      <c r="B61" s="53"/>
      <c r="C61" s="82" t="s">
        <v>72</v>
      </c>
      <c r="D61" s="79">
        <v>46529892</v>
      </c>
      <c r="E61" s="52"/>
      <c r="F61" s="6"/>
    </row>
    <row r="62" spans="1:7" ht="14.1" customHeight="1" x14ac:dyDescent="0.2">
      <c r="A62" s="46"/>
      <c r="B62" s="53"/>
      <c r="C62" s="82" t="s">
        <v>150</v>
      </c>
      <c r="D62" s="79">
        <v>306407168</v>
      </c>
      <c r="E62" s="52"/>
      <c r="F62" s="6"/>
      <c r="G62" s="114"/>
    </row>
    <row r="63" spans="1:7" ht="4.1500000000000004" customHeight="1" thickBot="1" x14ac:dyDescent="0.25">
      <c r="A63" s="55"/>
      <c r="B63" s="56"/>
      <c r="C63" s="57"/>
      <c r="D63" s="58"/>
      <c r="E63" s="59"/>
      <c r="F63" s="6"/>
    </row>
    <row r="64" spans="1:7" ht="5.45" customHeight="1" thickTop="1" thickBot="1" x14ac:dyDescent="0.25">
      <c r="A64" s="70"/>
      <c r="B64" s="48"/>
      <c r="C64" s="48"/>
      <c r="D64" s="63"/>
      <c r="E64" s="63"/>
      <c r="F64" s="6"/>
    </row>
    <row r="65" spans="1:6" ht="8.1" customHeight="1" thickTop="1" x14ac:dyDescent="0.2">
      <c r="A65" s="544"/>
      <c r="B65" s="545"/>
      <c r="C65" s="546"/>
      <c r="D65" s="547"/>
      <c r="E65" s="548"/>
      <c r="F65" s="6"/>
    </row>
    <row r="66" spans="1:6" ht="14.1" customHeight="1" x14ac:dyDescent="0.2">
      <c r="A66" s="549"/>
      <c r="B66" s="550" t="s">
        <v>23</v>
      </c>
      <c r="C66" s="551"/>
      <c r="D66" s="552">
        <f>D58+D11</f>
        <v>21982741867</v>
      </c>
      <c r="E66" s="553">
        <f>E58+E11</f>
        <v>100</v>
      </c>
      <c r="F66" s="6"/>
    </row>
    <row r="67" spans="1:6" ht="8.1" customHeight="1" thickBot="1" x14ac:dyDescent="0.25">
      <c r="A67" s="554"/>
      <c r="B67" s="555"/>
      <c r="C67" s="556"/>
      <c r="D67" s="557"/>
      <c r="E67" s="558"/>
      <c r="F67" s="6"/>
    </row>
    <row r="68" spans="1:6" ht="13.5" thickTop="1" x14ac:dyDescent="0.2">
      <c r="D68" s="399"/>
      <c r="F68" s="6"/>
    </row>
    <row r="69" spans="1:6" x14ac:dyDescent="0.2">
      <c r="F69" s="6"/>
    </row>
    <row r="70" spans="1:6" x14ac:dyDescent="0.2">
      <c r="D70" s="114"/>
      <c r="F70" s="6"/>
    </row>
    <row r="71" spans="1:6" x14ac:dyDescent="0.2">
      <c r="F71" s="6"/>
    </row>
    <row r="72" spans="1:6" x14ac:dyDescent="0.2">
      <c r="F72" s="6"/>
    </row>
    <row r="73" spans="1:6" x14ac:dyDescent="0.2">
      <c r="F73" s="6"/>
    </row>
    <row r="74" spans="1:6" x14ac:dyDescent="0.2">
      <c r="F74" s="6"/>
    </row>
    <row r="75" spans="1:6" x14ac:dyDescent="0.2">
      <c r="F75" s="6"/>
    </row>
    <row r="76" spans="1:6" x14ac:dyDescent="0.2">
      <c r="F76" s="6"/>
    </row>
    <row r="77" spans="1:6" x14ac:dyDescent="0.2">
      <c r="F77" s="6"/>
    </row>
    <row r="78" spans="1:6" x14ac:dyDescent="0.2">
      <c r="F78" s="6"/>
    </row>
    <row r="79" spans="1:6" x14ac:dyDescent="0.2">
      <c r="F79" s="6"/>
    </row>
    <row r="80" spans="1:6" x14ac:dyDescent="0.2">
      <c r="F80" s="6"/>
    </row>
    <row r="81" spans="6:6" x14ac:dyDescent="0.2">
      <c r="F81" s="6"/>
    </row>
    <row r="82" spans="6:6" x14ac:dyDescent="0.2">
      <c r="F82" s="6"/>
    </row>
    <row r="83" spans="6:6" x14ac:dyDescent="0.2">
      <c r="F83" s="6"/>
    </row>
    <row r="84" spans="6:6" x14ac:dyDescent="0.2">
      <c r="F84" s="6"/>
    </row>
    <row r="85" spans="6:6" x14ac:dyDescent="0.2">
      <c r="F85" s="6"/>
    </row>
    <row r="86" spans="6:6" x14ac:dyDescent="0.2">
      <c r="F86" s="6"/>
    </row>
    <row r="87" spans="6:6" x14ac:dyDescent="0.2">
      <c r="F87" s="6"/>
    </row>
    <row r="88" spans="6:6" x14ac:dyDescent="0.2">
      <c r="F88" s="6"/>
    </row>
    <row r="89" spans="6:6" x14ac:dyDescent="0.2">
      <c r="F89" s="6"/>
    </row>
    <row r="90" spans="6:6" x14ac:dyDescent="0.2">
      <c r="F90" s="6"/>
    </row>
    <row r="91" spans="6:6" x14ac:dyDescent="0.2">
      <c r="F91" s="6"/>
    </row>
    <row r="92" spans="6:6" x14ac:dyDescent="0.2">
      <c r="F92" s="6"/>
    </row>
    <row r="93" spans="6:6" x14ac:dyDescent="0.2">
      <c r="F93" s="6"/>
    </row>
    <row r="94" spans="6:6" x14ac:dyDescent="0.2">
      <c r="F94" s="6"/>
    </row>
    <row r="95" spans="6:6" x14ac:dyDescent="0.2">
      <c r="F95" s="6"/>
    </row>
    <row r="96" spans="6:6" x14ac:dyDescent="0.2">
      <c r="F96" s="6"/>
    </row>
    <row r="97" spans="6:6" x14ac:dyDescent="0.2">
      <c r="F97" s="6"/>
    </row>
    <row r="98" spans="6:6" x14ac:dyDescent="0.2">
      <c r="F98" s="6"/>
    </row>
    <row r="99" spans="6:6" x14ac:dyDescent="0.2">
      <c r="F99" s="6"/>
    </row>
    <row r="100" spans="6:6" x14ac:dyDescent="0.2">
      <c r="F100" s="6"/>
    </row>
    <row r="101" spans="6:6" x14ac:dyDescent="0.2">
      <c r="F101" s="6"/>
    </row>
    <row r="102" spans="6:6" x14ac:dyDescent="0.2">
      <c r="F102" s="6"/>
    </row>
    <row r="103" spans="6:6" x14ac:dyDescent="0.2">
      <c r="F103" s="6"/>
    </row>
    <row r="104" spans="6:6" x14ac:dyDescent="0.2">
      <c r="F104" s="6"/>
    </row>
    <row r="105" spans="6:6" x14ac:dyDescent="0.2">
      <c r="F105" s="6"/>
    </row>
    <row r="106" spans="6:6" x14ac:dyDescent="0.2">
      <c r="F106" s="6"/>
    </row>
    <row r="107" spans="6:6" x14ac:dyDescent="0.2">
      <c r="F107" s="6"/>
    </row>
    <row r="108" spans="6:6" x14ac:dyDescent="0.2">
      <c r="F108" s="6"/>
    </row>
    <row r="109" spans="6:6" x14ac:dyDescent="0.2">
      <c r="F109" s="6"/>
    </row>
    <row r="110" spans="6:6" x14ac:dyDescent="0.2">
      <c r="F110" s="6"/>
    </row>
    <row r="111" spans="6:6" x14ac:dyDescent="0.2">
      <c r="F111" s="6"/>
    </row>
    <row r="112" spans="6:6" x14ac:dyDescent="0.2">
      <c r="F112" s="6"/>
    </row>
    <row r="113" spans="6:6" x14ac:dyDescent="0.2">
      <c r="F113" s="6"/>
    </row>
    <row r="114" spans="6:6" x14ac:dyDescent="0.2">
      <c r="F114" s="6"/>
    </row>
    <row r="115" spans="6:6" x14ac:dyDescent="0.2">
      <c r="F115" s="6"/>
    </row>
    <row r="116" spans="6:6" x14ac:dyDescent="0.2">
      <c r="F116" s="6"/>
    </row>
    <row r="117" spans="6:6" x14ac:dyDescent="0.2">
      <c r="F117" s="6"/>
    </row>
    <row r="118" spans="6:6" x14ac:dyDescent="0.2">
      <c r="F118" s="6"/>
    </row>
    <row r="119" spans="6:6" x14ac:dyDescent="0.2">
      <c r="F119" s="6"/>
    </row>
    <row r="120" spans="6:6" x14ac:dyDescent="0.2">
      <c r="F120" s="6"/>
    </row>
    <row r="121" spans="6:6" x14ac:dyDescent="0.2">
      <c r="F121" s="6"/>
    </row>
    <row r="122" spans="6:6" x14ac:dyDescent="0.2">
      <c r="F122" s="6"/>
    </row>
    <row r="123" spans="6:6" x14ac:dyDescent="0.2">
      <c r="F123" s="6"/>
    </row>
    <row r="124" spans="6:6" x14ac:dyDescent="0.2">
      <c r="F124" s="6"/>
    </row>
    <row r="125" spans="6:6" x14ac:dyDescent="0.2">
      <c r="F125" s="6"/>
    </row>
    <row r="126" spans="6:6" x14ac:dyDescent="0.2">
      <c r="F126" s="6"/>
    </row>
    <row r="127" spans="6:6" x14ac:dyDescent="0.2">
      <c r="F127" s="6"/>
    </row>
    <row r="128" spans="6:6" x14ac:dyDescent="0.2">
      <c r="F128" s="6"/>
    </row>
    <row r="129" spans="6:6" x14ac:dyDescent="0.2">
      <c r="F129" s="6"/>
    </row>
    <row r="130" spans="6:6" x14ac:dyDescent="0.2">
      <c r="F130" s="6"/>
    </row>
    <row r="131" spans="6:6" x14ac:dyDescent="0.2">
      <c r="F131" s="6"/>
    </row>
    <row r="132" spans="6:6" x14ac:dyDescent="0.2">
      <c r="F132" s="6"/>
    </row>
    <row r="133" spans="6:6" x14ac:dyDescent="0.2">
      <c r="F133" s="6"/>
    </row>
    <row r="134" spans="6:6" x14ac:dyDescent="0.2">
      <c r="F134" s="6"/>
    </row>
    <row r="135" spans="6:6" x14ac:dyDescent="0.2">
      <c r="F135" s="6"/>
    </row>
    <row r="136" spans="6:6" x14ac:dyDescent="0.2">
      <c r="F136" s="6"/>
    </row>
    <row r="137" spans="6:6" x14ac:dyDescent="0.2">
      <c r="F137" s="6"/>
    </row>
    <row r="138" spans="6:6" x14ac:dyDescent="0.2">
      <c r="F138" s="6"/>
    </row>
    <row r="139" spans="6:6" x14ac:dyDescent="0.2">
      <c r="F139" s="6"/>
    </row>
    <row r="140" spans="6:6" x14ac:dyDescent="0.2">
      <c r="F140" s="6"/>
    </row>
    <row r="141" spans="6:6" x14ac:dyDescent="0.2">
      <c r="F141" s="6"/>
    </row>
    <row r="142" spans="6:6" x14ac:dyDescent="0.2">
      <c r="F142" s="6"/>
    </row>
    <row r="143" spans="6:6" x14ac:dyDescent="0.2">
      <c r="F143" s="6"/>
    </row>
    <row r="144" spans="6:6" x14ac:dyDescent="0.2">
      <c r="F144" s="6"/>
    </row>
    <row r="145" spans="6:6" x14ac:dyDescent="0.2">
      <c r="F145" s="6"/>
    </row>
    <row r="146" spans="6:6" x14ac:dyDescent="0.2">
      <c r="F146" s="6"/>
    </row>
    <row r="147" spans="6:6" x14ac:dyDescent="0.2">
      <c r="F147" s="6"/>
    </row>
    <row r="148" spans="6:6" x14ac:dyDescent="0.2">
      <c r="F148" s="6"/>
    </row>
    <row r="149" spans="6:6" x14ac:dyDescent="0.2">
      <c r="F149" s="6"/>
    </row>
    <row r="150" spans="6:6" x14ac:dyDescent="0.2">
      <c r="F150" s="6"/>
    </row>
    <row r="151" spans="6:6" x14ac:dyDescent="0.2">
      <c r="F151" s="6"/>
    </row>
    <row r="152" spans="6:6" x14ac:dyDescent="0.2">
      <c r="F152" s="6"/>
    </row>
    <row r="153" spans="6:6" x14ac:dyDescent="0.2">
      <c r="F153" s="6"/>
    </row>
    <row r="154" spans="6:6" x14ac:dyDescent="0.2">
      <c r="F154" s="6"/>
    </row>
    <row r="155" spans="6:6" x14ac:dyDescent="0.2">
      <c r="F155" s="6"/>
    </row>
    <row r="156" spans="6:6" x14ac:dyDescent="0.2">
      <c r="F156" s="6"/>
    </row>
    <row r="157" spans="6:6" x14ac:dyDescent="0.2">
      <c r="F157" s="6"/>
    </row>
    <row r="158" spans="6:6" x14ac:dyDescent="0.2">
      <c r="F158" s="6"/>
    </row>
    <row r="159" spans="6:6" x14ac:dyDescent="0.2">
      <c r="F159" s="6"/>
    </row>
    <row r="160" spans="6:6" x14ac:dyDescent="0.2">
      <c r="F160" s="6"/>
    </row>
    <row r="161" spans="6:6" x14ac:dyDescent="0.2">
      <c r="F161" s="6"/>
    </row>
    <row r="162" spans="6:6" x14ac:dyDescent="0.2">
      <c r="F162" s="6"/>
    </row>
    <row r="163" spans="6:6" x14ac:dyDescent="0.2">
      <c r="F163" s="6"/>
    </row>
    <row r="164" spans="6:6" x14ac:dyDescent="0.2">
      <c r="F164" s="6"/>
    </row>
    <row r="165" spans="6:6" x14ac:dyDescent="0.2">
      <c r="F165" s="6"/>
    </row>
    <row r="166" spans="6:6" x14ac:dyDescent="0.2">
      <c r="F166" s="6"/>
    </row>
    <row r="167" spans="6:6" x14ac:dyDescent="0.2">
      <c r="F167" s="6"/>
    </row>
    <row r="168" spans="6:6" x14ac:dyDescent="0.2">
      <c r="F168" s="6"/>
    </row>
    <row r="169" spans="6:6" x14ac:dyDescent="0.2">
      <c r="F169" s="6"/>
    </row>
    <row r="170" spans="6:6" x14ac:dyDescent="0.2">
      <c r="F170" s="6"/>
    </row>
    <row r="171" spans="6:6" x14ac:dyDescent="0.2">
      <c r="F171" s="6"/>
    </row>
    <row r="172" spans="6:6" x14ac:dyDescent="0.2">
      <c r="F172" s="6"/>
    </row>
    <row r="173" spans="6:6" x14ac:dyDescent="0.2">
      <c r="F173" s="6"/>
    </row>
    <row r="174" spans="6:6" x14ac:dyDescent="0.2">
      <c r="F174" s="6"/>
    </row>
    <row r="175" spans="6:6" x14ac:dyDescent="0.2">
      <c r="F175" s="6"/>
    </row>
    <row r="176" spans="6:6" x14ac:dyDescent="0.2">
      <c r="F176" s="6"/>
    </row>
    <row r="177" spans="6:6" x14ac:dyDescent="0.2">
      <c r="F177" s="6"/>
    </row>
    <row r="178" spans="6:6" x14ac:dyDescent="0.2">
      <c r="F178" s="6"/>
    </row>
    <row r="179" spans="6:6" x14ac:dyDescent="0.2">
      <c r="F179" s="6"/>
    </row>
    <row r="180" spans="6:6" x14ac:dyDescent="0.2">
      <c r="F180" s="6"/>
    </row>
    <row r="181" spans="6:6" x14ac:dyDescent="0.2">
      <c r="F181" s="6"/>
    </row>
    <row r="182" spans="6:6" x14ac:dyDescent="0.2">
      <c r="F182" s="6"/>
    </row>
    <row r="183" spans="6:6" x14ac:dyDescent="0.2">
      <c r="F183" s="6"/>
    </row>
    <row r="184" spans="6:6" x14ac:dyDescent="0.2">
      <c r="F184" s="6"/>
    </row>
    <row r="185" spans="6:6" x14ac:dyDescent="0.2">
      <c r="F185" s="6"/>
    </row>
    <row r="186" spans="6:6" x14ac:dyDescent="0.2">
      <c r="F186" s="6"/>
    </row>
    <row r="187" spans="6:6" x14ac:dyDescent="0.2">
      <c r="F187" s="6"/>
    </row>
    <row r="188" spans="6:6" x14ac:dyDescent="0.2">
      <c r="F188" s="6"/>
    </row>
    <row r="189" spans="6:6" x14ac:dyDescent="0.2">
      <c r="F189" s="6"/>
    </row>
    <row r="190" spans="6:6" x14ac:dyDescent="0.2">
      <c r="F190" s="6"/>
    </row>
    <row r="191" spans="6:6" x14ac:dyDescent="0.2">
      <c r="F191" s="6"/>
    </row>
    <row r="192" spans="6:6" x14ac:dyDescent="0.2">
      <c r="F192" s="6"/>
    </row>
    <row r="193" spans="6:6" x14ac:dyDescent="0.2">
      <c r="F193" s="6"/>
    </row>
    <row r="194" spans="6:6" x14ac:dyDescent="0.2">
      <c r="F194" s="6"/>
    </row>
    <row r="195" spans="6:6" x14ac:dyDescent="0.2">
      <c r="F195" s="6"/>
    </row>
    <row r="196" spans="6:6" x14ac:dyDescent="0.2">
      <c r="F196" s="6"/>
    </row>
    <row r="197" spans="6:6" x14ac:dyDescent="0.2">
      <c r="F197" s="6"/>
    </row>
    <row r="198" spans="6:6" x14ac:dyDescent="0.2">
      <c r="F198" s="6"/>
    </row>
    <row r="199" spans="6:6" x14ac:dyDescent="0.2">
      <c r="F199" s="6"/>
    </row>
    <row r="200" spans="6:6" x14ac:dyDescent="0.2">
      <c r="F200" s="6"/>
    </row>
    <row r="201" spans="6:6" x14ac:dyDescent="0.2">
      <c r="F201" s="6"/>
    </row>
    <row r="202" spans="6:6" x14ac:dyDescent="0.2">
      <c r="F202" s="6"/>
    </row>
    <row r="203" spans="6:6" x14ac:dyDescent="0.2">
      <c r="F203" s="6"/>
    </row>
    <row r="204" spans="6:6" x14ac:dyDescent="0.2">
      <c r="F204" s="6"/>
    </row>
    <row r="205" spans="6:6" x14ac:dyDescent="0.2">
      <c r="F205" s="6"/>
    </row>
    <row r="206" spans="6:6" x14ac:dyDescent="0.2">
      <c r="F206" s="6"/>
    </row>
    <row r="207" spans="6:6" x14ac:dyDescent="0.2">
      <c r="F207" s="6"/>
    </row>
    <row r="208" spans="6:6" x14ac:dyDescent="0.2">
      <c r="F208" s="6"/>
    </row>
    <row r="209" spans="6:6" x14ac:dyDescent="0.2">
      <c r="F209" s="6"/>
    </row>
    <row r="210" spans="6:6" x14ac:dyDescent="0.2">
      <c r="F210" s="6"/>
    </row>
    <row r="211" spans="6:6" x14ac:dyDescent="0.2">
      <c r="F211" s="6"/>
    </row>
    <row r="212" spans="6:6" x14ac:dyDescent="0.2">
      <c r="F212" s="6"/>
    </row>
    <row r="213" spans="6:6" x14ac:dyDescent="0.2">
      <c r="F213" s="6"/>
    </row>
    <row r="214" spans="6:6" x14ac:dyDescent="0.2">
      <c r="F214" s="6"/>
    </row>
    <row r="215" spans="6:6" x14ac:dyDescent="0.2">
      <c r="F215" s="6"/>
    </row>
    <row r="216" spans="6:6" x14ac:dyDescent="0.2">
      <c r="F216" s="6"/>
    </row>
    <row r="217" spans="6:6" x14ac:dyDescent="0.2">
      <c r="F217" s="6"/>
    </row>
    <row r="218" spans="6:6" x14ac:dyDescent="0.2">
      <c r="F218" s="6"/>
    </row>
    <row r="219" spans="6:6" x14ac:dyDescent="0.2">
      <c r="F219" s="6"/>
    </row>
    <row r="220" spans="6:6" x14ac:dyDescent="0.2">
      <c r="F220" s="6"/>
    </row>
    <row r="221" spans="6:6" x14ac:dyDescent="0.2">
      <c r="F221" s="6"/>
    </row>
    <row r="222" spans="6:6" x14ac:dyDescent="0.2">
      <c r="F222" s="6"/>
    </row>
    <row r="223" spans="6:6" x14ac:dyDescent="0.2">
      <c r="F223" s="6"/>
    </row>
    <row r="224" spans="6:6" x14ac:dyDescent="0.2">
      <c r="F224" s="6"/>
    </row>
    <row r="225" spans="6:6" x14ac:dyDescent="0.2">
      <c r="F225" s="6"/>
    </row>
    <row r="226" spans="6:6" x14ac:dyDescent="0.2">
      <c r="F226" s="6"/>
    </row>
    <row r="227" spans="6:6" x14ac:dyDescent="0.2">
      <c r="F227" s="6"/>
    </row>
    <row r="16348" spans="5:5" ht="15" x14ac:dyDescent="0.25">
      <c r="E16348" s="1"/>
    </row>
  </sheetData>
  <mergeCells count="5">
    <mergeCell ref="A7:B7"/>
    <mergeCell ref="A1:E1"/>
    <mergeCell ref="A2:E2"/>
    <mergeCell ref="A3:E3"/>
    <mergeCell ref="A4:E4"/>
  </mergeCells>
  <phoneticPr fontId="0" type="noConversion"/>
  <printOptions horizontalCentered="1"/>
  <pageMargins left="0.39370078740157483" right="0.39370078740157483" top="0.39370078740157483" bottom="0.59055118110236227" header="0.31496062992125984" footer="0.19685039370078741"/>
  <pageSetup scale="88" orientation="portrait" r:id="rId1"/>
  <headerFooter alignWithMargins="0">
    <oddFooter xml:space="preserve">&amp;R&amp;8
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118"/>
  <sheetViews>
    <sheetView showGridLines="0" topLeftCell="A73" zoomScale="120" zoomScaleNormal="120" workbookViewId="0">
      <selection activeCell="H99" sqref="H99"/>
    </sheetView>
  </sheetViews>
  <sheetFormatPr baseColWidth="10" defaultColWidth="11.42578125" defaultRowHeight="18" customHeight="1" x14ac:dyDescent="0.25"/>
  <cols>
    <col min="1" max="1" width="3" style="117" bestFit="1" customWidth="1"/>
    <col min="2" max="5" width="2.140625" style="117" bestFit="1" customWidth="1"/>
    <col min="6" max="7" width="3.140625" style="117" customWidth="1"/>
    <col min="8" max="8" width="60.42578125" style="117" customWidth="1"/>
    <col min="9" max="9" width="18.85546875" style="117" customWidth="1"/>
    <col min="10" max="10" width="15.7109375" style="117" customWidth="1"/>
    <col min="11" max="11" width="17.28515625" style="117" customWidth="1"/>
    <col min="12" max="12" width="17.7109375" style="117" customWidth="1"/>
    <col min="13" max="13" width="14.140625" style="117" customWidth="1"/>
    <col min="14" max="14" width="15" style="117" customWidth="1"/>
    <col min="15" max="15" width="13.85546875" style="117" customWidth="1"/>
    <col min="16" max="16" width="17.7109375" style="117" customWidth="1"/>
    <col min="17" max="17" width="15.85546875" style="117" customWidth="1"/>
    <col min="18" max="18" width="17.7109375" style="117" customWidth="1"/>
    <col min="19" max="19" width="0.85546875" style="117" customWidth="1"/>
    <col min="20" max="16384" width="11.42578125" style="117"/>
  </cols>
  <sheetData>
    <row r="1" spans="1:19" ht="16.5" customHeight="1" x14ac:dyDescent="0.25">
      <c r="A1" s="1092" t="s">
        <v>80</v>
      </c>
      <c r="B1" s="1092"/>
      <c r="C1" s="1092"/>
      <c r="D1" s="1092"/>
      <c r="E1" s="1092"/>
      <c r="F1" s="1092"/>
      <c r="G1" s="1092"/>
      <c r="H1" s="1092"/>
      <c r="I1" s="1092"/>
      <c r="J1" s="1092"/>
      <c r="K1" s="1092"/>
      <c r="L1" s="1092"/>
      <c r="M1" s="1092"/>
      <c r="N1" s="1092"/>
      <c r="O1" s="1092"/>
      <c r="P1" s="1092"/>
      <c r="Q1" s="1092"/>
      <c r="R1" s="1092"/>
      <c r="S1" s="1092"/>
    </row>
    <row r="2" spans="1:19" ht="15.75" customHeight="1" x14ac:dyDescent="0.25">
      <c r="A2" s="997" t="s">
        <v>726</v>
      </c>
      <c r="B2" s="997"/>
      <c r="C2" s="997"/>
      <c r="D2" s="997"/>
      <c r="E2" s="997"/>
      <c r="F2" s="997"/>
      <c r="G2" s="997"/>
      <c r="H2" s="1093"/>
      <c r="I2" s="1093"/>
      <c r="J2" s="1093"/>
      <c r="K2" s="1093"/>
      <c r="L2" s="1093"/>
      <c r="M2" s="1093"/>
      <c r="N2" s="1093"/>
      <c r="O2" s="1093"/>
      <c r="P2" s="1093"/>
      <c r="Q2" s="1093"/>
      <c r="R2" s="1093"/>
      <c r="S2" s="1093"/>
    </row>
    <row r="3" spans="1:19" ht="13.5" customHeight="1" x14ac:dyDescent="0.25">
      <c r="A3" s="1093" t="s">
        <v>720</v>
      </c>
      <c r="B3" s="1093"/>
      <c r="C3" s="1093"/>
      <c r="D3" s="1093"/>
      <c r="E3" s="1093"/>
      <c r="F3" s="1093"/>
      <c r="G3" s="1093"/>
      <c r="H3" s="1093"/>
      <c r="I3" s="1093"/>
      <c r="J3" s="1093"/>
      <c r="K3" s="1093"/>
      <c r="L3" s="1093"/>
      <c r="M3" s="1093"/>
      <c r="N3" s="1093"/>
      <c r="O3" s="1093"/>
      <c r="P3" s="1093"/>
      <c r="Q3" s="1093"/>
      <c r="R3" s="1093"/>
      <c r="S3" s="1093"/>
    </row>
    <row r="4" spans="1:19" ht="13.5" customHeight="1" x14ac:dyDescent="0.25">
      <c r="A4" s="1094" t="s">
        <v>0</v>
      </c>
      <c r="B4" s="1094"/>
      <c r="C4" s="1094"/>
      <c r="D4" s="1094"/>
      <c r="E4" s="1094"/>
      <c r="F4" s="1094"/>
      <c r="G4" s="1094"/>
      <c r="H4" s="1094"/>
      <c r="I4" s="1094"/>
      <c r="J4" s="1094"/>
      <c r="K4" s="1094"/>
      <c r="L4" s="1094"/>
      <c r="M4" s="1094"/>
      <c r="N4" s="1094"/>
      <c r="O4" s="1094"/>
      <c r="P4" s="1094"/>
      <c r="Q4" s="1094"/>
      <c r="R4" s="1094"/>
      <c r="S4" s="1094"/>
    </row>
    <row r="5" spans="1:19" ht="9.75" customHeight="1" x14ac:dyDescent="0.25">
      <c r="A5" s="134"/>
      <c r="B5" s="134"/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134"/>
    </row>
    <row r="6" spans="1:19" ht="4.5" customHeight="1" thickBot="1" x14ac:dyDescent="0.3">
      <c r="A6" s="118"/>
      <c r="B6" s="118"/>
      <c r="C6" s="118"/>
      <c r="D6" s="118"/>
      <c r="E6" s="118"/>
      <c r="F6" s="118"/>
      <c r="G6" s="118"/>
      <c r="H6" s="118"/>
      <c r="I6" s="118"/>
      <c r="J6" s="118"/>
      <c r="K6" s="118"/>
      <c r="L6" s="118"/>
      <c r="M6" s="118"/>
      <c r="N6" s="118"/>
      <c r="O6" s="118"/>
      <c r="P6" s="118"/>
      <c r="Q6" s="118"/>
      <c r="R6" s="118"/>
      <c r="S6" s="118"/>
    </row>
    <row r="7" spans="1:19" ht="14.1" customHeight="1" thickTop="1" x14ac:dyDescent="0.25">
      <c r="A7" s="1095" t="s">
        <v>2</v>
      </c>
      <c r="B7" s="1096"/>
      <c r="C7" s="1096"/>
      <c r="D7" s="1096"/>
      <c r="E7" s="1096"/>
      <c r="F7" s="1096"/>
      <c r="G7" s="1096"/>
      <c r="H7" s="1097"/>
      <c r="I7" s="1101" t="s">
        <v>1</v>
      </c>
      <c r="J7" s="1102"/>
      <c r="K7" s="1102"/>
      <c r="L7" s="1102"/>
      <c r="M7" s="1102"/>
      <c r="N7" s="1102"/>
      <c r="O7" s="1102"/>
      <c r="P7" s="1102"/>
      <c r="Q7" s="1103"/>
      <c r="R7" s="1104" t="s">
        <v>3</v>
      </c>
      <c r="S7" s="1105"/>
    </row>
    <row r="8" spans="1:19" s="119" customFormat="1" ht="14.1" customHeight="1" thickBot="1" x14ac:dyDescent="0.3">
      <c r="A8" s="1098"/>
      <c r="B8" s="1099"/>
      <c r="C8" s="1099"/>
      <c r="D8" s="1099"/>
      <c r="E8" s="1099"/>
      <c r="F8" s="1099"/>
      <c r="G8" s="1099"/>
      <c r="H8" s="1100"/>
      <c r="I8" s="574">
        <v>1000</v>
      </c>
      <c r="J8" s="574">
        <v>2000</v>
      </c>
      <c r="K8" s="574">
        <v>3000</v>
      </c>
      <c r="L8" s="574">
        <v>4000</v>
      </c>
      <c r="M8" s="574">
        <v>5000</v>
      </c>
      <c r="N8" s="574">
        <v>6000</v>
      </c>
      <c r="O8" s="574">
        <v>7000</v>
      </c>
      <c r="P8" s="574">
        <v>8000</v>
      </c>
      <c r="Q8" s="574">
        <v>9000</v>
      </c>
      <c r="R8" s="1106"/>
      <c r="S8" s="1107"/>
    </row>
    <row r="9" spans="1:19" ht="8.1" customHeight="1" thickTop="1" thickBot="1" x14ac:dyDescent="0.3">
      <c r="A9" s="120"/>
      <c r="B9" s="120"/>
      <c r="C9" s="120"/>
      <c r="D9" s="120"/>
      <c r="E9" s="120"/>
      <c r="F9" s="120"/>
      <c r="G9" s="120"/>
      <c r="H9" s="204"/>
      <c r="I9" s="121"/>
      <c r="J9" s="121"/>
      <c r="K9" s="121"/>
      <c r="L9" s="121"/>
      <c r="M9" s="121"/>
      <c r="N9" s="121"/>
      <c r="O9" s="121"/>
      <c r="P9" s="121"/>
      <c r="Q9" s="121"/>
      <c r="R9" s="122"/>
      <c r="S9" s="122"/>
    </row>
    <row r="10" spans="1:19" ht="5.25" customHeight="1" thickTop="1" x14ac:dyDescent="0.25">
      <c r="A10" s="303"/>
      <c r="B10" s="304"/>
      <c r="C10" s="304"/>
      <c r="D10" s="304"/>
      <c r="E10" s="304"/>
      <c r="F10" s="304"/>
      <c r="G10" s="304"/>
      <c r="H10" s="317"/>
      <c r="I10" s="209"/>
      <c r="J10" s="136"/>
      <c r="K10" s="136"/>
      <c r="L10" s="136"/>
      <c r="M10" s="136"/>
      <c r="N10" s="136"/>
      <c r="O10" s="209"/>
      <c r="P10" s="136"/>
      <c r="Q10" s="136"/>
      <c r="R10" s="137"/>
      <c r="S10" s="135"/>
    </row>
    <row r="11" spans="1:19" ht="13.5" customHeight="1" x14ac:dyDescent="0.25">
      <c r="A11" s="305">
        <v>2</v>
      </c>
      <c r="B11" s="306">
        <v>0</v>
      </c>
      <c r="C11" s="306">
        <v>0</v>
      </c>
      <c r="D11" s="306">
        <v>0</v>
      </c>
      <c r="E11" s="306">
        <v>0</v>
      </c>
      <c r="F11" s="306"/>
      <c r="G11" s="306"/>
      <c r="H11" s="318" t="s">
        <v>264</v>
      </c>
      <c r="I11" s="747"/>
      <c r="J11" s="748"/>
      <c r="K11" s="748"/>
      <c r="L11" s="748"/>
      <c r="M11" s="748"/>
      <c r="N11" s="748"/>
      <c r="O11" s="747"/>
      <c r="P11" s="748"/>
      <c r="Q11" s="748"/>
      <c r="R11" s="749"/>
      <c r="S11" s="307"/>
    </row>
    <row r="12" spans="1:19" ht="13.5" customHeight="1" x14ac:dyDescent="0.25">
      <c r="A12" s="305">
        <v>2</v>
      </c>
      <c r="B12" s="306">
        <v>1</v>
      </c>
      <c r="C12" s="306">
        <v>0</v>
      </c>
      <c r="D12" s="306">
        <v>0</v>
      </c>
      <c r="E12" s="306">
        <v>0</v>
      </c>
      <c r="F12" s="306"/>
      <c r="G12" s="306"/>
      <c r="H12" s="318" t="s">
        <v>260</v>
      </c>
      <c r="I12" s="747"/>
      <c r="J12" s="748"/>
      <c r="K12" s="748"/>
      <c r="L12" s="748"/>
      <c r="M12" s="748"/>
      <c r="N12" s="748"/>
      <c r="O12" s="747"/>
      <c r="P12" s="748"/>
      <c r="Q12" s="748"/>
      <c r="R12" s="749"/>
      <c r="S12" s="307"/>
    </row>
    <row r="13" spans="1:19" ht="13.5" customHeight="1" x14ac:dyDescent="0.25">
      <c r="A13" s="305">
        <v>2</v>
      </c>
      <c r="B13" s="306">
        <v>1</v>
      </c>
      <c r="C13" s="306">
        <v>1</v>
      </c>
      <c r="D13" s="306">
        <v>0</v>
      </c>
      <c r="E13" s="306">
        <v>0</v>
      </c>
      <c r="F13" s="306"/>
      <c r="G13" s="306"/>
      <c r="H13" s="318" t="s">
        <v>263</v>
      </c>
      <c r="I13" s="747"/>
      <c r="J13" s="748"/>
      <c r="K13" s="748"/>
      <c r="L13" s="748"/>
      <c r="M13" s="748"/>
      <c r="N13" s="748"/>
      <c r="O13" s="747"/>
      <c r="P13" s="748"/>
      <c r="Q13" s="748"/>
      <c r="R13" s="749"/>
      <c r="S13" s="307"/>
    </row>
    <row r="14" spans="1:19" ht="13.5" customHeight="1" x14ac:dyDescent="0.25">
      <c r="A14" s="305">
        <v>2</v>
      </c>
      <c r="B14" s="306">
        <v>1</v>
      </c>
      <c r="C14" s="306">
        <v>1</v>
      </c>
      <c r="D14" s="306">
        <v>1</v>
      </c>
      <c r="E14" s="306">
        <v>0</v>
      </c>
      <c r="F14" s="306"/>
      <c r="G14" s="306"/>
      <c r="H14" s="318" t="s">
        <v>266</v>
      </c>
      <c r="I14" s="747"/>
      <c r="J14" s="748"/>
      <c r="K14" s="748"/>
      <c r="L14" s="748"/>
      <c r="M14" s="748"/>
      <c r="N14" s="748"/>
      <c r="O14" s="747"/>
      <c r="P14" s="748"/>
      <c r="Q14" s="748"/>
      <c r="R14" s="749"/>
      <c r="S14" s="307"/>
    </row>
    <row r="15" spans="1:19" ht="13.5" customHeight="1" x14ac:dyDescent="0.25">
      <c r="A15" s="305">
        <v>2</v>
      </c>
      <c r="B15" s="306">
        <v>1</v>
      </c>
      <c r="C15" s="306">
        <v>1</v>
      </c>
      <c r="D15" s="306">
        <v>1</v>
      </c>
      <c r="E15" s="306">
        <v>1</v>
      </c>
      <c r="F15" s="306"/>
      <c r="G15" s="306"/>
      <c r="H15" s="318" t="s">
        <v>81</v>
      </c>
      <c r="I15" s="747"/>
      <c r="J15" s="748"/>
      <c r="K15" s="748"/>
      <c r="L15" s="748"/>
      <c r="M15" s="748"/>
      <c r="N15" s="748"/>
      <c r="O15" s="747"/>
      <c r="P15" s="748"/>
      <c r="Q15" s="748"/>
      <c r="R15" s="749"/>
      <c r="S15" s="307"/>
    </row>
    <row r="16" spans="1:19" ht="15" customHeight="1" x14ac:dyDescent="0.25">
      <c r="A16" s="308">
        <v>2</v>
      </c>
      <c r="B16" s="309">
        <v>1</v>
      </c>
      <c r="C16" s="309">
        <v>1</v>
      </c>
      <c r="D16" s="309">
        <v>1</v>
      </c>
      <c r="E16" s="309">
        <v>1</v>
      </c>
      <c r="F16" s="750" t="s">
        <v>4</v>
      </c>
      <c r="G16" s="750"/>
      <c r="H16" s="316" t="s">
        <v>135</v>
      </c>
      <c r="I16" s="751">
        <v>105566757</v>
      </c>
      <c r="J16" s="751">
        <v>19168007</v>
      </c>
      <c r="K16" s="752">
        <v>67351495</v>
      </c>
      <c r="L16" s="752">
        <v>20858037</v>
      </c>
      <c r="M16" s="752"/>
      <c r="N16" s="752"/>
      <c r="O16" s="751"/>
      <c r="P16" s="752"/>
      <c r="Q16" s="752"/>
      <c r="R16" s="753">
        <f t="shared" ref="R16:R58" si="0">SUM(I16:Q16)</f>
        <v>212944296</v>
      </c>
      <c r="S16" s="123"/>
    </row>
    <row r="17" spans="1:19" ht="15" customHeight="1" x14ac:dyDescent="0.25">
      <c r="A17" s="308">
        <v>2</v>
      </c>
      <c r="B17" s="309">
        <v>1</v>
      </c>
      <c r="C17" s="309">
        <v>1</v>
      </c>
      <c r="D17" s="309">
        <v>1</v>
      </c>
      <c r="E17" s="309">
        <v>1</v>
      </c>
      <c r="F17" s="750" t="s">
        <v>5</v>
      </c>
      <c r="G17" s="750"/>
      <c r="H17" s="316" t="s">
        <v>638</v>
      </c>
      <c r="I17" s="751">
        <v>84880202</v>
      </c>
      <c r="J17" s="751">
        <v>13082768</v>
      </c>
      <c r="K17" s="751">
        <v>78854841</v>
      </c>
      <c r="L17" s="751">
        <v>82085718</v>
      </c>
      <c r="M17" s="752"/>
      <c r="N17" s="752"/>
      <c r="O17" s="751"/>
      <c r="P17" s="751">
        <v>720000</v>
      </c>
      <c r="Q17" s="752"/>
      <c r="R17" s="753">
        <f t="shared" si="0"/>
        <v>259623529</v>
      </c>
      <c r="S17" s="123"/>
    </row>
    <row r="18" spans="1:19" ht="15" customHeight="1" x14ac:dyDescent="0.25">
      <c r="A18" s="308"/>
      <c r="B18" s="309"/>
      <c r="C18" s="309"/>
      <c r="D18" s="309"/>
      <c r="E18" s="309"/>
      <c r="F18" s="750"/>
      <c r="G18" s="750"/>
      <c r="H18" s="347" t="s">
        <v>601</v>
      </c>
      <c r="I18" s="751"/>
      <c r="J18" s="752"/>
      <c r="K18" s="752"/>
      <c r="L18" s="752"/>
      <c r="M18" s="752"/>
      <c r="N18" s="752"/>
      <c r="O18" s="751"/>
      <c r="P18" s="752"/>
      <c r="Q18" s="752"/>
      <c r="R18" s="753"/>
      <c r="S18" s="123"/>
    </row>
    <row r="19" spans="1:19" ht="15" customHeight="1" x14ac:dyDescent="0.25">
      <c r="A19" s="308">
        <v>2</v>
      </c>
      <c r="B19" s="309">
        <v>1</v>
      </c>
      <c r="C19" s="309">
        <v>1</v>
      </c>
      <c r="D19" s="309">
        <v>1</v>
      </c>
      <c r="E19" s="309">
        <v>1</v>
      </c>
      <c r="F19" s="750" t="s">
        <v>5</v>
      </c>
      <c r="G19" s="750">
        <v>20</v>
      </c>
      <c r="H19" s="316" t="s">
        <v>165</v>
      </c>
      <c r="I19" s="751">
        <v>5789481</v>
      </c>
      <c r="J19" s="752">
        <v>120677</v>
      </c>
      <c r="K19" s="752">
        <v>1202742</v>
      </c>
      <c r="L19" s="752">
        <v>69742</v>
      </c>
      <c r="M19" s="752"/>
      <c r="N19" s="752"/>
      <c r="O19" s="751"/>
      <c r="P19" s="752"/>
      <c r="Q19" s="752"/>
      <c r="R19" s="753">
        <f t="shared" si="0"/>
        <v>7182642</v>
      </c>
      <c r="S19" s="123"/>
    </row>
    <row r="20" spans="1:19" ht="15" customHeight="1" x14ac:dyDescent="0.25">
      <c r="A20" s="308">
        <v>2</v>
      </c>
      <c r="B20" s="309">
        <v>1</v>
      </c>
      <c r="C20" s="309">
        <v>1</v>
      </c>
      <c r="D20" s="309">
        <v>1</v>
      </c>
      <c r="E20" s="309">
        <v>1</v>
      </c>
      <c r="F20" s="750" t="s">
        <v>5</v>
      </c>
      <c r="G20" s="750">
        <v>21</v>
      </c>
      <c r="H20" s="316" t="s">
        <v>529</v>
      </c>
      <c r="I20" s="751">
        <v>57545809</v>
      </c>
      <c r="J20" s="752">
        <v>4910696</v>
      </c>
      <c r="K20" s="752">
        <v>42164605</v>
      </c>
      <c r="L20" s="752">
        <v>4570</v>
      </c>
      <c r="M20" s="752">
        <v>1006000</v>
      </c>
      <c r="N20" s="752">
        <v>613674</v>
      </c>
      <c r="O20" s="751"/>
      <c r="P20" s="752"/>
      <c r="Q20" s="752"/>
      <c r="R20" s="753">
        <f t="shared" si="0"/>
        <v>106245354</v>
      </c>
      <c r="S20" s="123"/>
    </row>
    <row r="21" spans="1:19" ht="15" customHeight="1" x14ac:dyDescent="0.25">
      <c r="A21" s="308">
        <v>2</v>
      </c>
      <c r="B21" s="309">
        <v>1</v>
      </c>
      <c r="C21" s="309">
        <v>1</v>
      </c>
      <c r="D21" s="309">
        <v>1</v>
      </c>
      <c r="E21" s="309">
        <v>1</v>
      </c>
      <c r="F21" s="750" t="s">
        <v>5</v>
      </c>
      <c r="G21" s="750">
        <v>22</v>
      </c>
      <c r="H21" s="396" t="s">
        <v>530</v>
      </c>
      <c r="I21" s="751">
        <v>6716583</v>
      </c>
      <c r="J21" s="752">
        <v>1029497</v>
      </c>
      <c r="K21" s="752">
        <v>944070</v>
      </c>
      <c r="L21" s="752"/>
      <c r="M21" s="752"/>
      <c r="N21" s="752"/>
      <c r="O21" s="751"/>
      <c r="P21" s="752"/>
      <c r="Q21" s="752"/>
      <c r="R21" s="753">
        <f t="shared" si="0"/>
        <v>8690150</v>
      </c>
      <c r="S21" s="123"/>
    </row>
    <row r="22" spans="1:19" ht="15" customHeight="1" x14ac:dyDescent="0.25">
      <c r="A22" s="308">
        <v>2</v>
      </c>
      <c r="B22" s="309">
        <v>1</v>
      </c>
      <c r="C22" s="309">
        <v>1</v>
      </c>
      <c r="D22" s="309">
        <v>1</v>
      </c>
      <c r="E22" s="309">
        <v>1</v>
      </c>
      <c r="F22" s="750" t="s">
        <v>5</v>
      </c>
      <c r="G22" s="750">
        <v>23</v>
      </c>
      <c r="H22" s="316" t="s">
        <v>284</v>
      </c>
      <c r="I22" s="751">
        <v>4337551</v>
      </c>
      <c r="J22" s="752">
        <v>88486</v>
      </c>
      <c r="K22" s="752">
        <v>1217413</v>
      </c>
      <c r="L22" s="752"/>
      <c r="M22" s="752"/>
      <c r="N22" s="752"/>
      <c r="O22" s="751"/>
      <c r="P22" s="752"/>
      <c r="Q22" s="752"/>
      <c r="R22" s="753">
        <f t="shared" si="0"/>
        <v>5643450</v>
      </c>
      <c r="S22" s="123"/>
    </row>
    <row r="23" spans="1:19" ht="26.45" customHeight="1" x14ac:dyDescent="0.25">
      <c r="A23" s="308">
        <v>2</v>
      </c>
      <c r="B23" s="309">
        <v>1</v>
      </c>
      <c r="C23" s="309">
        <v>1</v>
      </c>
      <c r="D23" s="309">
        <v>1</v>
      </c>
      <c r="E23" s="309">
        <v>1</v>
      </c>
      <c r="F23" s="750" t="s">
        <v>5</v>
      </c>
      <c r="G23" s="750">
        <v>24</v>
      </c>
      <c r="H23" s="396" t="s">
        <v>639</v>
      </c>
      <c r="I23" s="751">
        <v>1995384</v>
      </c>
      <c r="J23" s="752">
        <v>104901</v>
      </c>
      <c r="K23" s="752">
        <v>351581</v>
      </c>
      <c r="L23" s="752"/>
      <c r="M23" s="752"/>
      <c r="N23" s="752"/>
      <c r="O23" s="751"/>
      <c r="P23" s="752"/>
      <c r="Q23" s="752"/>
      <c r="R23" s="753">
        <f t="shared" si="0"/>
        <v>2451866</v>
      </c>
      <c r="S23" s="123"/>
    </row>
    <row r="24" spans="1:19" ht="19.899999999999999" customHeight="1" x14ac:dyDescent="0.25">
      <c r="A24" s="308"/>
      <c r="B24" s="309"/>
      <c r="C24" s="309"/>
      <c r="D24" s="309"/>
      <c r="E24" s="309"/>
      <c r="F24" s="750"/>
      <c r="G24" s="750">
        <v>25</v>
      </c>
      <c r="H24" s="396" t="s">
        <v>1245</v>
      </c>
      <c r="I24" s="751">
        <v>479461</v>
      </c>
      <c r="J24" s="752">
        <v>415800</v>
      </c>
      <c r="K24" s="752">
        <v>507381</v>
      </c>
      <c r="L24" s="752"/>
      <c r="M24" s="752"/>
      <c r="N24" s="752"/>
      <c r="O24" s="751"/>
      <c r="P24" s="752"/>
      <c r="Q24" s="752"/>
      <c r="R24" s="753">
        <f t="shared" si="0"/>
        <v>1402642</v>
      </c>
      <c r="S24" s="123"/>
    </row>
    <row r="25" spans="1:19" ht="15" customHeight="1" x14ac:dyDescent="0.25">
      <c r="A25" s="754">
        <v>2</v>
      </c>
      <c r="B25" s="750">
        <v>1</v>
      </c>
      <c r="C25" s="750">
        <v>1</v>
      </c>
      <c r="D25" s="750">
        <v>1</v>
      </c>
      <c r="E25" s="750">
        <v>1</v>
      </c>
      <c r="F25" s="750" t="s">
        <v>6</v>
      </c>
      <c r="G25" s="750"/>
      <c r="H25" s="316" t="s">
        <v>187</v>
      </c>
      <c r="I25" s="751">
        <v>68420996</v>
      </c>
      <c r="J25" s="752">
        <v>5321568</v>
      </c>
      <c r="K25" s="752">
        <v>74373502</v>
      </c>
      <c r="L25" s="752">
        <v>2646224</v>
      </c>
      <c r="M25" s="752">
        <v>253000</v>
      </c>
      <c r="N25" s="752"/>
      <c r="O25" s="751"/>
      <c r="P25" s="752"/>
      <c r="Q25" s="752"/>
      <c r="R25" s="753">
        <f t="shared" si="0"/>
        <v>151015290</v>
      </c>
      <c r="S25" s="123"/>
    </row>
    <row r="26" spans="1:19" ht="13.5" customHeight="1" x14ac:dyDescent="0.25">
      <c r="A26" s="754"/>
      <c r="B26" s="750"/>
      <c r="C26" s="750"/>
      <c r="D26" s="750"/>
      <c r="E26" s="750"/>
      <c r="F26" s="750"/>
      <c r="G26" s="750"/>
      <c r="H26" s="347" t="s">
        <v>601</v>
      </c>
      <c r="I26" s="755"/>
      <c r="J26" s="756"/>
      <c r="K26" s="756"/>
      <c r="L26" s="756"/>
      <c r="M26" s="756"/>
      <c r="N26" s="752"/>
      <c r="O26" s="751"/>
      <c r="P26" s="752"/>
      <c r="Q26" s="752"/>
      <c r="R26" s="753"/>
      <c r="S26" s="123"/>
    </row>
    <row r="27" spans="1:19" ht="15" customHeight="1" x14ac:dyDescent="0.25">
      <c r="A27" s="754">
        <v>2</v>
      </c>
      <c r="B27" s="750">
        <v>1</v>
      </c>
      <c r="C27" s="750">
        <v>1</v>
      </c>
      <c r="D27" s="750">
        <v>1</v>
      </c>
      <c r="E27" s="750">
        <v>1</v>
      </c>
      <c r="F27" s="750" t="s">
        <v>6</v>
      </c>
      <c r="G27" s="750">
        <v>17</v>
      </c>
      <c r="H27" s="316" t="s">
        <v>546</v>
      </c>
      <c r="I27" s="751">
        <v>74075387</v>
      </c>
      <c r="J27" s="752">
        <v>53065943</v>
      </c>
      <c r="K27" s="752">
        <v>54670259</v>
      </c>
      <c r="L27" s="752">
        <v>92936</v>
      </c>
      <c r="M27" s="752"/>
      <c r="N27" s="752">
        <v>42624092</v>
      </c>
      <c r="O27" s="751"/>
      <c r="P27" s="752"/>
      <c r="Q27" s="752"/>
      <c r="R27" s="753">
        <f t="shared" si="0"/>
        <v>224528617</v>
      </c>
      <c r="S27" s="123"/>
    </row>
    <row r="28" spans="1:19" ht="15" customHeight="1" x14ac:dyDescent="0.25">
      <c r="A28" s="754">
        <v>2</v>
      </c>
      <c r="B28" s="750">
        <v>1</v>
      </c>
      <c r="C28" s="750">
        <v>1</v>
      </c>
      <c r="D28" s="750">
        <v>1</v>
      </c>
      <c r="E28" s="750">
        <v>1</v>
      </c>
      <c r="F28" s="750" t="s">
        <v>7</v>
      </c>
      <c r="G28" s="750"/>
      <c r="H28" s="316" t="s">
        <v>602</v>
      </c>
      <c r="I28" s="751">
        <v>126075628</v>
      </c>
      <c r="J28" s="752">
        <v>12212114</v>
      </c>
      <c r="K28" s="752">
        <v>61807706</v>
      </c>
      <c r="L28" s="752">
        <v>10659124</v>
      </c>
      <c r="M28" s="752">
        <v>400000</v>
      </c>
      <c r="N28" s="752"/>
      <c r="O28" s="751"/>
      <c r="P28" s="752"/>
      <c r="Q28" s="752"/>
      <c r="R28" s="753">
        <f t="shared" si="0"/>
        <v>211154572</v>
      </c>
      <c r="S28" s="123"/>
    </row>
    <row r="29" spans="1:19" ht="15" customHeight="1" x14ac:dyDescent="0.25">
      <c r="A29" s="754">
        <v>2</v>
      </c>
      <c r="B29" s="750">
        <v>1</v>
      </c>
      <c r="C29" s="750">
        <v>1</v>
      </c>
      <c r="D29" s="750">
        <v>1</v>
      </c>
      <c r="E29" s="750">
        <v>1</v>
      </c>
      <c r="F29" s="750" t="s">
        <v>9</v>
      </c>
      <c r="G29" s="750"/>
      <c r="H29" s="315" t="s">
        <v>188</v>
      </c>
      <c r="I29" s="751">
        <v>46583335</v>
      </c>
      <c r="J29" s="752">
        <v>2718443</v>
      </c>
      <c r="K29" s="752">
        <v>3378641</v>
      </c>
      <c r="L29" s="752">
        <v>2467087</v>
      </c>
      <c r="M29" s="752"/>
      <c r="N29" s="752"/>
      <c r="O29" s="751"/>
      <c r="P29" s="752"/>
      <c r="Q29" s="752"/>
      <c r="R29" s="753">
        <f t="shared" si="0"/>
        <v>55147506</v>
      </c>
      <c r="S29" s="123"/>
    </row>
    <row r="30" spans="1:19" ht="15" customHeight="1" x14ac:dyDescent="0.25">
      <c r="A30" s="754">
        <v>2</v>
      </c>
      <c r="B30" s="750">
        <v>1</v>
      </c>
      <c r="C30" s="750">
        <v>1</v>
      </c>
      <c r="D30" s="750">
        <v>1</v>
      </c>
      <c r="E30" s="750">
        <v>1</v>
      </c>
      <c r="F30" s="750" t="s">
        <v>10</v>
      </c>
      <c r="G30" s="750"/>
      <c r="H30" s="316" t="s">
        <v>286</v>
      </c>
      <c r="I30" s="751">
        <v>24227671</v>
      </c>
      <c r="J30" s="752">
        <v>5079405</v>
      </c>
      <c r="K30" s="752">
        <v>9647861</v>
      </c>
      <c r="L30" s="752">
        <v>191336</v>
      </c>
      <c r="M30" s="752">
        <v>116000</v>
      </c>
      <c r="N30" s="752"/>
      <c r="O30" s="751"/>
      <c r="P30" s="752">
        <v>350000</v>
      </c>
      <c r="Q30" s="752"/>
      <c r="R30" s="753">
        <f t="shared" si="0"/>
        <v>39612273</v>
      </c>
      <c r="S30" s="123"/>
    </row>
    <row r="31" spans="1:19" ht="15" customHeight="1" x14ac:dyDescent="0.25">
      <c r="A31" s="754">
        <v>2</v>
      </c>
      <c r="B31" s="750">
        <v>1</v>
      </c>
      <c r="C31" s="750">
        <v>1</v>
      </c>
      <c r="D31" s="750">
        <v>1</v>
      </c>
      <c r="E31" s="750">
        <v>1</v>
      </c>
      <c r="F31" s="750" t="s">
        <v>11</v>
      </c>
      <c r="G31" s="750"/>
      <c r="H31" s="316" t="s">
        <v>190</v>
      </c>
      <c r="I31" s="751">
        <v>257167263</v>
      </c>
      <c r="J31" s="752">
        <v>853794</v>
      </c>
      <c r="K31" s="752">
        <v>186772929</v>
      </c>
      <c r="L31" s="752">
        <v>121172734</v>
      </c>
      <c r="M31" s="752"/>
      <c r="N31" s="752"/>
      <c r="O31" s="751"/>
      <c r="P31" s="752">
        <v>29415798</v>
      </c>
      <c r="Q31" s="752"/>
      <c r="R31" s="753">
        <f t="shared" si="0"/>
        <v>595382518</v>
      </c>
      <c r="S31" s="123"/>
    </row>
    <row r="32" spans="1:19" ht="15" customHeight="1" x14ac:dyDescent="0.25">
      <c r="A32" s="754">
        <v>2</v>
      </c>
      <c r="B32" s="750">
        <v>1</v>
      </c>
      <c r="C32" s="750">
        <v>1</v>
      </c>
      <c r="D32" s="750">
        <v>1</v>
      </c>
      <c r="E32" s="750">
        <v>1</v>
      </c>
      <c r="F32" s="750" t="s">
        <v>12</v>
      </c>
      <c r="G32" s="750"/>
      <c r="H32" s="316" t="s">
        <v>186</v>
      </c>
      <c r="I32" s="751">
        <v>67236421</v>
      </c>
      <c r="J32" s="752">
        <v>3025871</v>
      </c>
      <c r="K32" s="752">
        <v>67669163</v>
      </c>
      <c r="L32" s="752">
        <v>25889271</v>
      </c>
      <c r="M32" s="752"/>
      <c r="N32" s="752"/>
      <c r="O32" s="751"/>
      <c r="P32" s="752">
        <v>8514000</v>
      </c>
      <c r="Q32" s="752"/>
      <c r="R32" s="753">
        <f t="shared" si="0"/>
        <v>172334726</v>
      </c>
      <c r="S32" s="123"/>
    </row>
    <row r="33" spans="1:19" ht="15" customHeight="1" x14ac:dyDescent="0.25">
      <c r="A33" s="754">
        <v>2</v>
      </c>
      <c r="B33" s="750">
        <v>1</v>
      </c>
      <c r="C33" s="750">
        <v>1</v>
      </c>
      <c r="D33" s="750">
        <v>1</v>
      </c>
      <c r="E33" s="750">
        <v>1</v>
      </c>
      <c r="F33" s="750" t="s">
        <v>13</v>
      </c>
      <c r="G33" s="750"/>
      <c r="H33" s="316" t="s">
        <v>531</v>
      </c>
      <c r="I33" s="751">
        <v>156787282</v>
      </c>
      <c r="J33" s="752">
        <v>45698009</v>
      </c>
      <c r="K33" s="752">
        <v>83254448</v>
      </c>
      <c r="L33" s="752">
        <v>52072987</v>
      </c>
      <c r="M33" s="752"/>
      <c r="N33" s="752"/>
      <c r="O33" s="751"/>
      <c r="P33" s="752">
        <v>18769348</v>
      </c>
      <c r="Q33" s="752"/>
      <c r="R33" s="753">
        <f t="shared" si="0"/>
        <v>356582074</v>
      </c>
      <c r="S33" s="123"/>
    </row>
    <row r="34" spans="1:19" ht="13.5" customHeight="1" x14ac:dyDescent="0.25">
      <c r="A34" s="754"/>
      <c r="B34" s="750"/>
      <c r="C34" s="750"/>
      <c r="D34" s="750"/>
      <c r="E34" s="750"/>
      <c r="F34" s="750"/>
      <c r="G34" s="750"/>
      <c r="H34" s="347" t="s">
        <v>601</v>
      </c>
      <c r="I34" s="755"/>
      <c r="J34" s="756"/>
      <c r="K34" s="756"/>
      <c r="L34" s="756"/>
      <c r="M34" s="756"/>
      <c r="N34" s="752"/>
      <c r="O34" s="751"/>
      <c r="P34" s="752"/>
      <c r="Q34" s="752"/>
      <c r="R34" s="753"/>
      <c r="S34" s="123"/>
    </row>
    <row r="35" spans="1:19" ht="18.600000000000001" customHeight="1" x14ac:dyDescent="0.25">
      <c r="A35" s="754">
        <v>2</v>
      </c>
      <c r="B35" s="750">
        <v>1</v>
      </c>
      <c r="C35" s="750">
        <v>1</v>
      </c>
      <c r="D35" s="750">
        <v>1</v>
      </c>
      <c r="E35" s="750">
        <v>1</v>
      </c>
      <c r="F35" s="750" t="s">
        <v>13</v>
      </c>
      <c r="G35" s="750" t="s">
        <v>9</v>
      </c>
      <c r="H35" s="316" t="s">
        <v>704</v>
      </c>
      <c r="I35" s="751">
        <v>4546861</v>
      </c>
      <c r="J35" s="752">
        <v>202732</v>
      </c>
      <c r="K35" s="752">
        <v>764614</v>
      </c>
      <c r="L35" s="752"/>
      <c r="M35" s="752"/>
      <c r="N35" s="752"/>
      <c r="O35" s="751"/>
      <c r="P35" s="752"/>
      <c r="Q35" s="752"/>
      <c r="R35" s="753">
        <f t="shared" si="0"/>
        <v>5514207</v>
      </c>
      <c r="S35" s="123"/>
    </row>
    <row r="36" spans="1:19" ht="10.9" customHeight="1" x14ac:dyDescent="0.25">
      <c r="A36" s="757">
        <v>2</v>
      </c>
      <c r="B36" s="758">
        <v>1</v>
      </c>
      <c r="C36" s="758">
        <v>1</v>
      </c>
      <c r="D36" s="758">
        <v>1</v>
      </c>
      <c r="E36" s="758">
        <v>1</v>
      </c>
      <c r="F36" s="758">
        <v>10</v>
      </c>
      <c r="G36" s="750"/>
      <c r="H36" s="316" t="s">
        <v>532</v>
      </c>
      <c r="I36" s="751">
        <v>81715025</v>
      </c>
      <c r="J36" s="752">
        <v>3799613</v>
      </c>
      <c r="K36" s="752">
        <v>9481734</v>
      </c>
      <c r="L36" s="752">
        <v>53509999</v>
      </c>
      <c r="M36" s="752"/>
      <c r="N36" s="752"/>
      <c r="O36" s="751"/>
      <c r="P36" s="752">
        <v>61271011</v>
      </c>
      <c r="Q36" s="752"/>
      <c r="R36" s="753">
        <f t="shared" si="0"/>
        <v>209777382</v>
      </c>
      <c r="S36" s="123"/>
    </row>
    <row r="37" spans="1:19" ht="13.5" customHeight="1" x14ac:dyDescent="0.25">
      <c r="A37" s="757"/>
      <c r="B37" s="758"/>
      <c r="C37" s="758"/>
      <c r="D37" s="758"/>
      <c r="E37" s="758"/>
      <c r="F37" s="758"/>
      <c r="G37" s="750"/>
      <c r="H37" s="347" t="s">
        <v>601</v>
      </c>
      <c r="I37" s="751"/>
      <c r="J37" s="752"/>
      <c r="K37" s="752"/>
      <c r="L37" s="752"/>
      <c r="M37" s="752"/>
      <c r="N37" s="752"/>
      <c r="O37" s="751"/>
      <c r="P37" s="752"/>
      <c r="Q37" s="752"/>
      <c r="R37" s="753"/>
      <c r="S37" s="123"/>
    </row>
    <row r="38" spans="1:19" ht="13.5" customHeight="1" x14ac:dyDescent="0.25">
      <c r="A38" s="757">
        <v>2</v>
      </c>
      <c r="B38" s="758">
        <v>1</v>
      </c>
      <c r="C38" s="758">
        <v>1</v>
      </c>
      <c r="D38" s="758">
        <v>1</v>
      </c>
      <c r="E38" s="758">
        <v>1</v>
      </c>
      <c r="F38" s="758">
        <v>10</v>
      </c>
      <c r="G38" s="750">
        <v>20</v>
      </c>
      <c r="H38" s="316" t="s">
        <v>108</v>
      </c>
      <c r="I38" s="751">
        <v>1595578</v>
      </c>
      <c r="J38" s="752">
        <v>130428</v>
      </c>
      <c r="K38" s="752">
        <v>68865</v>
      </c>
      <c r="L38" s="752"/>
      <c r="M38" s="752"/>
      <c r="N38" s="752"/>
      <c r="O38" s="751"/>
      <c r="P38" s="752"/>
      <c r="Q38" s="752"/>
      <c r="R38" s="753">
        <f t="shared" si="0"/>
        <v>1794871</v>
      </c>
      <c r="S38" s="123"/>
    </row>
    <row r="39" spans="1:19" ht="13.5" customHeight="1" x14ac:dyDescent="0.25">
      <c r="A39" s="757">
        <v>2</v>
      </c>
      <c r="B39" s="758">
        <v>1</v>
      </c>
      <c r="C39" s="758">
        <v>1</v>
      </c>
      <c r="D39" s="758">
        <v>1</v>
      </c>
      <c r="E39" s="758">
        <v>1</v>
      </c>
      <c r="F39" s="758">
        <v>11</v>
      </c>
      <c r="G39" s="750"/>
      <c r="H39" s="316" t="s">
        <v>603</v>
      </c>
      <c r="I39" s="751">
        <v>8454990</v>
      </c>
      <c r="J39" s="752">
        <v>278960</v>
      </c>
      <c r="K39" s="752">
        <v>2005314</v>
      </c>
      <c r="L39" s="752">
        <v>558744</v>
      </c>
      <c r="M39" s="752"/>
      <c r="N39" s="752"/>
      <c r="O39" s="751"/>
      <c r="P39" s="752"/>
      <c r="Q39" s="752"/>
      <c r="R39" s="753">
        <f t="shared" si="0"/>
        <v>11298008</v>
      </c>
      <c r="S39" s="123"/>
    </row>
    <row r="40" spans="1:19" ht="13.5" customHeight="1" x14ac:dyDescent="0.25">
      <c r="A40" s="757">
        <v>2</v>
      </c>
      <c r="B40" s="758">
        <v>1</v>
      </c>
      <c r="C40" s="758">
        <v>1</v>
      </c>
      <c r="D40" s="758">
        <v>1</v>
      </c>
      <c r="E40" s="758">
        <v>1</v>
      </c>
      <c r="F40" s="758">
        <v>12</v>
      </c>
      <c r="G40" s="750"/>
      <c r="H40" s="315" t="s">
        <v>604</v>
      </c>
      <c r="I40" s="751">
        <v>21999715</v>
      </c>
      <c r="J40" s="752">
        <v>1405770</v>
      </c>
      <c r="K40" s="752">
        <v>13478184</v>
      </c>
      <c r="L40" s="752">
        <v>18388</v>
      </c>
      <c r="M40" s="752"/>
      <c r="N40" s="752"/>
      <c r="O40" s="751"/>
      <c r="P40" s="752"/>
      <c r="Q40" s="752"/>
      <c r="R40" s="753">
        <f t="shared" si="0"/>
        <v>36902057</v>
      </c>
      <c r="S40" s="123"/>
    </row>
    <row r="41" spans="1:19" ht="13.5" customHeight="1" x14ac:dyDescent="0.25">
      <c r="A41" s="757"/>
      <c r="B41" s="758"/>
      <c r="C41" s="758"/>
      <c r="D41" s="758"/>
      <c r="E41" s="758"/>
      <c r="F41" s="758"/>
      <c r="G41" s="750"/>
      <c r="H41" s="347" t="s">
        <v>601</v>
      </c>
      <c r="I41" s="751"/>
      <c r="J41" s="752"/>
      <c r="K41" s="752"/>
      <c r="L41" s="752"/>
      <c r="M41" s="752"/>
      <c r="N41" s="752"/>
      <c r="O41" s="751"/>
      <c r="P41" s="752"/>
      <c r="Q41" s="752"/>
      <c r="R41" s="753"/>
      <c r="S41" s="123"/>
    </row>
    <row r="42" spans="1:19" ht="14.45" customHeight="1" x14ac:dyDescent="0.25">
      <c r="A42" s="757">
        <v>2</v>
      </c>
      <c r="B42" s="758">
        <v>1</v>
      </c>
      <c r="C42" s="758">
        <v>1</v>
      </c>
      <c r="D42" s="758">
        <v>1</v>
      </c>
      <c r="E42" s="758">
        <v>1</v>
      </c>
      <c r="F42" s="758">
        <v>12</v>
      </c>
      <c r="G42" s="750">
        <v>13</v>
      </c>
      <c r="H42" s="315" t="s">
        <v>533</v>
      </c>
      <c r="I42" s="751">
        <v>2905956</v>
      </c>
      <c r="J42" s="752">
        <v>220064</v>
      </c>
      <c r="K42" s="752">
        <v>697664</v>
      </c>
      <c r="L42" s="752"/>
      <c r="M42" s="752"/>
      <c r="N42" s="752"/>
      <c r="O42" s="751"/>
      <c r="P42" s="752"/>
      <c r="Q42" s="752"/>
      <c r="R42" s="753">
        <f t="shared" si="0"/>
        <v>3823684</v>
      </c>
      <c r="S42" s="123"/>
    </row>
    <row r="43" spans="1:19" ht="18" customHeight="1" x14ac:dyDescent="0.25">
      <c r="A43" s="757"/>
      <c r="B43" s="758"/>
      <c r="C43" s="758"/>
      <c r="D43" s="758"/>
      <c r="E43" s="758"/>
      <c r="F43" s="758"/>
      <c r="G43" s="750">
        <v>14</v>
      </c>
      <c r="H43" s="396" t="s">
        <v>535</v>
      </c>
      <c r="I43" s="751">
        <v>4691795</v>
      </c>
      <c r="J43" s="752">
        <v>240640</v>
      </c>
      <c r="K43" s="752">
        <v>1544049</v>
      </c>
      <c r="L43" s="752"/>
      <c r="M43" s="752"/>
      <c r="N43" s="752"/>
      <c r="O43" s="751"/>
      <c r="P43" s="752"/>
      <c r="Q43" s="752"/>
      <c r="R43" s="753">
        <f>SUM(I43:Q43)</f>
        <v>6476484</v>
      </c>
      <c r="S43" s="123"/>
    </row>
    <row r="44" spans="1:19" ht="15" customHeight="1" x14ac:dyDescent="0.25">
      <c r="A44" s="757">
        <v>2</v>
      </c>
      <c r="B44" s="758">
        <v>1</v>
      </c>
      <c r="C44" s="758">
        <v>1</v>
      </c>
      <c r="D44" s="758">
        <v>1</v>
      </c>
      <c r="E44" s="758">
        <v>1</v>
      </c>
      <c r="F44" s="758">
        <v>12</v>
      </c>
      <c r="G44" s="750">
        <v>15</v>
      </c>
      <c r="H44" s="396" t="s">
        <v>534</v>
      </c>
      <c r="I44" s="752">
        <v>4337076</v>
      </c>
      <c r="J44" s="752">
        <v>246001</v>
      </c>
      <c r="K44" s="752">
        <v>655231</v>
      </c>
      <c r="L44" s="752"/>
      <c r="M44" s="752"/>
      <c r="N44" s="752"/>
      <c r="O44" s="751"/>
      <c r="P44" s="752"/>
      <c r="Q44" s="752"/>
      <c r="R44" s="753">
        <f t="shared" si="0"/>
        <v>5238308</v>
      </c>
      <c r="S44" s="123"/>
    </row>
    <row r="45" spans="1:19" ht="17.45" customHeight="1" x14ac:dyDescent="0.25">
      <c r="A45" s="757">
        <v>2</v>
      </c>
      <c r="B45" s="758">
        <v>1</v>
      </c>
      <c r="C45" s="758">
        <v>1</v>
      </c>
      <c r="D45" s="758">
        <v>1</v>
      </c>
      <c r="E45" s="758">
        <v>1</v>
      </c>
      <c r="F45" s="758">
        <v>12</v>
      </c>
      <c r="G45" s="750">
        <v>16</v>
      </c>
      <c r="H45" s="396" t="s">
        <v>396</v>
      </c>
      <c r="I45" s="751">
        <v>2373937</v>
      </c>
      <c r="J45" s="752">
        <v>10452</v>
      </c>
      <c r="K45" s="752">
        <v>277712</v>
      </c>
      <c r="L45" s="752">
        <v>2134</v>
      </c>
      <c r="M45" s="752"/>
      <c r="N45" s="752"/>
      <c r="O45" s="751"/>
      <c r="P45" s="752"/>
      <c r="Q45" s="752"/>
      <c r="R45" s="753">
        <f t="shared" si="0"/>
        <v>2664235</v>
      </c>
      <c r="S45" s="123"/>
    </row>
    <row r="46" spans="1:19" ht="15" customHeight="1" x14ac:dyDescent="0.25">
      <c r="A46" s="757">
        <v>2</v>
      </c>
      <c r="B46" s="758">
        <v>1</v>
      </c>
      <c r="C46" s="758">
        <v>1</v>
      </c>
      <c r="D46" s="758">
        <v>1</v>
      </c>
      <c r="E46" s="758">
        <v>1</v>
      </c>
      <c r="F46" s="758">
        <v>13</v>
      </c>
      <c r="G46" s="750"/>
      <c r="H46" s="316" t="s">
        <v>536</v>
      </c>
      <c r="I46" s="751">
        <v>59351663</v>
      </c>
      <c r="J46" s="752">
        <v>9203220</v>
      </c>
      <c r="K46" s="752">
        <v>28835215</v>
      </c>
      <c r="L46" s="752">
        <v>34765632</v>
      </c>
      <c r="M46" s="752"/>
      <c r="N46" s="752"/>
      <c r="O46" s="751"/>
      <c r="P46" s="752">
        <v>1043861</v>
      </c>
      <c r="Q46" s="752"/>
      <c r="R46" s="753">
        <f t="shared" si="0"/>
        <v>133199591</v>
      </c>
      <c r="S46" s="123"/>
    </row>
    <row r="47" spans="1:19" ht="15" customHeight="1" x14ac:dyDescent="0.25">
      <c r="A47" s="757">
        <v>2</v>
      </c>
      <c r="B47" s="758">
        <v>1</v>
      </c>
      <c r="C47" s="758">
        <v>1</v>
      </c>
      <c r="D47" s="758">
        <v>1</v>
      </c>
      <c r="E47" s="758">
        <v>1</v>
      </c>
      <c r="F47" s="758">
        <v>14</v>
      </c>
      <c r="G47" s="750"/>
      <c r="H47" s="316" t="s">
        <v>189</v>
      </c>
      <c r="I47" s="751">
        <v>14237646</v>
      </c>
      <c r="J47" s="752">
        <v>1728462</v>
      </c>
      <c r="K47" s="752">
        <v>14795905</v>
      </c>
      <c r="L47" s="752">
        <v>22901244</v>
      </c>
      <c r="M47" s="752"/>
      <c r="N47" s="752"/>
      <c r="O47" s="751"/>
      <c r="P47" s="752">
        <v>5000000</v>
      </c>
      <c r="Q47" s="752"/>
      <c r="R47" s="753">
        <f t="shared" si="0"/>
        <v>58663257</v>
      </c>
      <c r="S47" s="123"/>
    </row>
    <row r="48" spans="1:19" ht="13.5" customHeight="1" x14ac:dyDescent="0.25">
      <c r="A48" s="757">
        <v>2</v>
      </c>
      <c r="B48" s="758">
        <v>1</v>
      </c>
      <c r="C48" s="758">
        <v>1</v>
      </c>
      <c r="D48" s="758">
        <v>1</v>
      </c>
      <c r="E48" s="758">
        <v>1</v>
      </c>
      <c r="F48" s="758">
        <v>15</v>
      </c>
      <c r="G48" s="750"/>
      <c r="H48" s="316" t="s">
        <v>1288</v>
      </c>
      <c r="I48" s="751">
        <v>17517162</v>
      </c>
      <c r="J48" s="752">
        <v>5743258</v>
      </c>
      <c r="K48" s="752">
        <v>15482662</v>
      </c>
      <c r="L48" s="752">
        <v>10066447</v>
      </c>
      <c r="M48" s="752"/>
      <c r="N48" s="752"/>
      <c r="O48" s="751"/>
      <c r="P48" s="752">
        <v>4178006</v>
      </c>
      <c r="Q48" s="752"/>
      <c r="R48" s="753">
        <f t="shared" si="0"/>
        <v>52987535</v>
      </c>
      <c r="S48" s="123"/>
    </row>
    <row r="49" spans="1:19" ht="20.45" customHeight="1" x14ac:dyDescent="0.25">
      <c r="A49" s="757">
        <v>2</v>
      </c>
      <c r="B49" s="758">
        <v>1</v>
      </c>
      <c r="C49" s="758">
        <v>1</v>
      </c>
      <c r="D49" s="758">
        <v>1</v>
      </c>
      <c r="E49" s="758">
        <v>1</v>
      </c>
      <c r="F49" s="758">
        <v>16</v>
      </c>
      <c r="G49" s="750"/>
      <c r="H49" s="396" t="s">
        <v>578</v>
      </c>
      <c r="I49" s="751">
        <v>217259846</v>
      </c>
      <c r="J49" s="752">
        <v>8379218</v>
      </c>
      <c r="K49" s="752">
        <v>79370543</v>
      </c>
      <c r="L49" s="752">
        <v>343324</v>
      </c>
      <c r="M49" s="752">
        <v>1410500</v>
      </c>
      <c r="N49" s="752"/>
      <c r="O49" s="751"/>
      <c r="P49" s="752"/>
      <c r="Q49" s="752"/>
      <c r="R49" s="753">
        <f t="shared" si="0"/>
        <v>306763431</v>
      </c>
      <c r="S49" s="123"/>
    </row>
    <row r="50" spans="1:19" ht="16.149999999999999" customHeight="1" x14ac:dyDescent="0.25">
      <c r="A50" s="757">
        <v>2</v>
      </c>
      <c r="B50" s="758">
        <v>1</v>
      </c>
      <c r="C50" s="758">
        <v>1</v>
      </c>
      <c r="D50" s="758">
        <v>1</v>
      </c>
      <c r="E50" s="758">
        <v>1</v>
      </c>
      <c r="F50" s="758">
        <v>17</v>
      </c>
      <c r="G50" s="750"/>
      <c r="H50" s="316" t="s">
        <v>191</v>
      </c>
      <c r="I50" s="751">
        <v>26476125</v>
      </c>
      <c r="J50" s="752">
        <v>1282392</v>
      </c>
      <c r="K50" s="752">
        <v>40982295</v>
      </c>
      <c r="L50" s="752">
        <v>2714142</v>
      </c>
      <c r="M50" s="752"/>
      <c r="N50" s="752"/>
      <c r="O50" s="751"/>
      <c r="P50" s="752"/>
      <c r="Q50" s="752"/>
      <c r="R50" s="753">
        <f t="shared" si="0"/>
        <v>71454954</v>
      </c>
      <c r="S50" s="123"/>
    </row>
    <row r="51" spans="1:19" ht="15" customHeight="1" x14ac:dyDescent="0.25">
      <c r="A51" s="757">
        <v>2</v>
      </c>
      <c r="B51" s="758">
        <v>1</v>
      </c>
      <c r="C51" s="758">
        <v>1</v>
      </c>
      <c r="D51" s="758">
        <v>1</v>
      </c>
      <c r="E51" s="758">
        <v>1</v>
      </c>
      <c r="F51" s="758">
        <v>18</v>
      </c>
      <c r="G51" s="750"/>
      <c r="H51" s="316" t="s">
        <v>537</v>
      </c>
      <c r="I51" s="751">
        <v>34424838</v>
      </c>
      <c r="J51" s="752">
        <v>1643749</v>
      </c>
      <c r="K51" s="752">
        <v>6433930</v>
      </c>
      <c r="L51" s="752">
        <v>1609987</v>
      </c>
      <c r="M51" s="752"/>
      <c r="N51" s="752"/>
      <c r="O51" s="751"/>
      <c r="P51" s="752">
        <v>4000000</v>
      </c>
      <c r="Q51" s="752"/>
      <c r="R51" s="759">
        <f t="shared" si="0"/>
        <v>48112504</v>
      </c>
      <c r="S51" s="123"/>
    </row>
    <row r="52" spans="1:19" ht="15" customHeight="1" x14ac:dyDescent="0.25">
      <c r="A52" s="757">
        <v>2</v>
      </c>
      <c r="B52" s="758">
        <v>1</v>
      </c>
      <c r="C52" s="758">
        <v>1</v>
      </c>
      <c r="D52" s="758">
        <v>1</v>
      </c>
      <c r="E52" s="758">
        <v>1</v>
      </c>
      <c r="F52" s="297">
        <v>19</v>
      </c>
      <c r="G52" s="750"/>
      <c r="H52" s="316" t="s">
        <v>294</v>
      </c>
      <c r="I52" s="751">
        <v>454090791</v>
      </c>
      <c r="J52" s="752">
        <v>79001847</v>
      </c>
      <c r="K52" s="752">
        <v>98486092</v>
      </c>
      <c r="L52" s="752">
        <v>1229284</v>
      </c>
      <c r="M52" s="752">
        <v>246854</v>
      </c>
      <c r="N52" s="752"/>
      <c r="O52" s="751"/>
      <c r="P52" s="752"/>
      <c r="Q52" s="752"/>
      <c r="R52" s="753">
        <f t="shared" si="0"/>
        <v>633054868</v>
      </c>
      <c r="S52" s="123"/>
    </row>
    <row r="53" spans="1:19" ht="13.5" customHeight="1" x14ac:dyDescent="0.25">
      <c r="A53" s="757"/>
      <c r="B53" s="758"/>
      <c r="C53" s="758"/>
      <c r="D53" s="758"/>
      <c r="E53" s="758"/>
      <c r="F53" s="297"/>
      <c r="G53" s="750"/>
      <c r="H53" s="347" t="s">
        <v>601</v>
      </c>
      <c r="I53" s="751"/>
      <c r="J53" s="752"/>
      <c r="K53" s="752"/>
      <c r="L53" s="752"/>
      <c r="M53" s="752"/>
      <c r="N53" s="752"/>
      <c r="O53" s="751"/>
      <c r="P53" s="752"/>
      <c r="Q53" s="752"/>
      <c r="R53" s="753"/>
      <c r="S53" s="123"/>
    </row>
    <row r="54" spans="1:19" ht="16.899999999999999" customHeight="1" x14ac:dyDescent="0.25">
      <c r="A54" s="757">
        <v>2</v>
      </c>
      <c r="B54" s="758">
        <v>1</v>
      </c>
      <c r="C54" s="758">
        <v>1</v>
      </c>
      <c r="D54" s="758">
        <v>1</v>
      </c>
      <c r="E54" s="758">
        <v>1</v>
      </c>
      <c r="F54" s="297">
        <v>19</v>
      </c>
      <c r="G54" s="750">
        <v>27</v>
      </c>
      <c r="H54" s="396" t="s">
        <v>640</v>
      </c>
      <c r="I54" s="751">
        <v>35771908</v>
      </c>
      <c r="J54" s="752">
        <v>1047437</v>
      </c>
      <c r="K54" s="752">
        <v>2388769</v>
      </c>
      <c r="L54" s="752"/>
      <c r="M54" s="752"/>
      <c r="N54" s="752"/>
      <c r="O54" s="751"/>
      <c r="P54" s="752"/>
      <c r="Q54" s="752"/>
      <c r="R54" s="753">
        <f t="shared" si="0"/>
        <v>39208114</v>
      </c>
      <c r="S54" s="123"/>
    </row>
    <row r="55" spans="1:19" ht="13.5" customHeight="1" x14ac:dyDescent="0.25">
      <c r="A55" s="757">
        <v>2</v>
      </c>
      <c r="B55" s="758">
        <v>1</v>
      </c>
      <c r="C55" s="758">
        <v>1</v>
      </c>
      <c r="D55" s="758">
        <v>1</v>
      </c>
      <c r="E55" s="758">
        <v>1</v>
      </c>
      <c r="F55" s="297">
        <v>20</v>
      </c>
      <c r="G55" s="750"/>
      <c r="H55" s="315" t="s">
        <v>538</v>
      </c>
      <c r="I55" s="751">
        <v>32658962</v>
      </c>
      <c r="J55" s="752">
        <v>2801366</v>
      </c>
      <c r="K55" s="752">
        <v>12159044</v>
      </c>
      <c r="L55" s="752">
        <v>34371937</v>
      </c>
      <c r="M55" s="752"/>
      <c r="N55" s="752"/>
      <c r="O55" s="751">
        <v>13014839</v>
      </c>
      <c r="P55" s="752"/>
      <c r="Q55" s="752"/>
      <c r="R55" s="753">
        <f t="shared" si="0"/>
        <v>95006148</v>
      </c>
      <c r="S55" s="123"/>
    </row>
    <row r="56" spans="1:19" ht="15" customHeight="1" x14ac:dyDescent="0.25">
      <c r="A56" s="754">
        <v>2</v>
      </c>
      <c r="B56" s="750">
        <v>1</v>
      </c>
      <c r="C56" s="750">
        <v>1</v>
      </c>
      <c r="D56" s="750">
        <v>1</v>
      </c>
      <c r="E56" s="750">
        <v>1</v>
      </c>
      <c r="F56" s="750">
        <v>21</v>
      </c>
      <c r="G56" s="750"/>
      <c r="H56" s="315" t="s">
        <v>539</v>
      </c>
      <c r="I56" s="751">
        <v>11663950</v>
      </c>
      <c r="J56" s="752">
        <v>1303988</v>
      </c>
      <c r="K56" s="752">
        <v>7989280</v>
      </c>
      <c r="L56" s="752">
        <v>278866</v>
      </c>
      <c r="M56" s="752">
        <v>145115</v>
      </c>
      <c r="N56" s="752"/>
      <c r="O56" s="751"/>
      <c r="P56" s="752"/>
      <c r="Q56" s="752"/>
      <c r="R56" s="753">
        <f t="shared" si="0"/>
        <v>21381199</v>
      </c>
      <c r="S56" s="123"/>
    </row>
    <row r="57" spans="1:19" ht="15" customHeight="1" x14ac:dyDescent="0.25">
      <c r="A57" s="754">
        <v>2</v>
      </c>
      <c r="B57" s="750">
        <v>1</v>
      </c>
      <c r="C57" s="750">
        <v>1</v>
      </c>
      <c r="D57" s="750">
        <v>1</v>
      </c>
      <c r="E57" s="750">
        <v>1</v>
      </c>
      <c r="F57" s="750">
        <v>22</v>
      </c>
      <c r="G57" s="750"/>
      <c r="H57" s="316" t="s">
        <v>709</v>
      </c>
      <c r="I57" s="751">
        <v>251018370</v>
      </c>
      <c r="J57" s="752">
        <v>119738038</v>
      </c>
      <c r="K57" s="752">
        <v>21304544</v>
      </c>
      <c r="L57" s="752">
        <v>548334</v>
      </c>
      <c r="M57" s="752">
        <v>764900</v>
      </c>
      <c r="N57" s="752"/>
      <c r="O57" s="751"/>
      <c r="P57" s="752"/>
      <c r="Q57" s="752"/>
      <c r="R57" s="753">
        <f t="shared" si="0"/>
        <v>393374186</v>
      </c>
      <c r="S57" s="123"/>
    </row>
    <row r="58" spans="1:19" ht="21" customHeight="1" x14ac:dyDescent="0.25">
      <c r="A58" s="757">
        <v>2</v>
      </c>
      <c r="B58" s="758">
        <v>1</v>
      </c>
      <c r="C58" s="758">
        <v>1</v>
      </c>
      <c r="D58" s="758">
        <v>1</v>
      </c>
      <c r="E58" s="758">
        <v>1</v>
      </c>
      <c r="F58" s="297">
        <v>24</v>
      </c>
      <c r="G58" s="297"/>
      <c r="H58" s="316" t="s">
        <v>540</v>
      </c>
      <c r="I58" s="751"/>
      <c r="J58" s="752"/>
      <c r="K58" s="752"/>
      <c r="L58" s="752"/>
      <c r="M58" s="752"/>
      <c r="N58" s="752"/>
      <c r="O58" s="751"/>
      <c r="P58" s="752"/>
      <c r="Q58" s="752">
        <f>326872960+1064100+25000000</f>
        <v>352937060</v>
      </c>
      <c r="R58" s="759">
        <f t="shared" si="0"/>
        <v>352937060</v>
      </c>
      <c r="S58" s="123"/>
    </row>
    <row r="59" spans="1:19" ht="18" customHeight="1" x14ac:dyDescent="0.25">
      <c r="A59" s="178">
        <v>2</v>
      </c>
      <c r="B59" s="159">
        <v>0</v>
      </c>
      <c r="C59" s="159">
        <v>0</v>
      </c>
      <c r="D59" s="159">
        <v>0</v>
      </c>
      <c r="E59" s="159">
        <v>0</v>
      </c>
      <c r="F59" s="159"/>
      <c r="G59" s="159"/>
      <c r="H59" s="296" t="s">
        <v>264</v>
      </c>
      <c r="I59" s="752"/>
      <c r="J59" s="752"/>
      <c r="K59" s="752"/>
      <c r="L59" s="752"/>
      <c r="M59" s="752"/>
      <c r="N59" s="752"/>
      <c r="O59" s="751"/>
      <c r="P59" s="752"/>
      <c r="Q59" s="752"/>
      <c r="R59" s="759"/>
      <c r="S59" s="123"/>
    </row>
    <row r="60" spans="1:19" ht="13.5" customHeight="1" x14ac:dyDescent="0.25">
      <c r="A60" s="178">
        <v>2</v>
      </c>
      <c r="B60" s="159">
        <v>1</v>
      </c>
      <c r="C60" s="159">
        <v>0</v>
      </c>
      <c r="D60" s="159">
        <v>0</v>
      </c>
      <c r="E60" s="159">
        <v>0</v>
      </c>
      <c r="F60" s="159"/>
      <c r="G60" s="159"/>
      <c r="H60" s="296" t="s">
        <v>260</v>
      </c>
      <c r="I60" s="752"/>
      <c r="J60" s="752"/>
      <c r="K60" s="752"/>
      <c r="L60" s="752"/>
      <c r="M60" s="752"/>
      <c r="N60" s="752"/>
      <c r="O60" s="751"/>
      <c r="P60" s="752"/>
      <c r="Q60" s="752"/>
      <c r="R60" s="759"/>
      <c r="S60" s="123"/>
    </row>
    <row r="61" spans="1:19" ht="15.75" x14ac:dyDescent="0.25">
      <c r="A61" s="178">
        <v>2</v>
      </c>
      <c r="B61" s="159">
        <v>1</v>
      </c>
      <c r="C61" s="159">
        <v>1</v>
      </c>
      <c r="D61" s="159">
        <v>0</v>
      </c>
      <c r="E61" s="159">
        <v>0</v>
      </c>
      <c r="F61" s="159"/>
      <c r="G61" s="159"/>
      <c r="H61" s="296" t="s">
        <v>263</v>
      </c>
      <c r="I61" s="752"/>
      <c r="J61" s="752"/>
      <c r="K61" s="752"/>
      <c r="L61" s="752"/>
      <c r="M61" s="752"/>
      <c r="N61" s="752"/>
      <c r="O61" s="751"/>
      <c r="P61" s="752"/>
      <c r="Q61" s="752"/>
      <c r="R61" s="759"/>
      <c r="S61" s="123"/>
    </row>
    <row r="62" spans="1:19" ht="15.75" x14ac:dyDescent="0.25">
      <c r="A62" s="178">
        <v>2</v>
      </c>
      <c r="B62" s="159">
        <v>1</v>
      </c>
      <c r="C62" s="159">
        <v>1</v>
      </c>
      <c r="D62" s="159">
        <v>1</v>
      </c>
      <c r="E62" s="159">
        <v>0</v>
      </c>
      <c r="F62" s="159"/>
      <c r="G62" s="159"/>
      <c r="H62" s="296" t="s">
        <v>266</v>
      </c>
      <c r="I62" s="752"/>
      <c r="J62" s="752"/>
      <c r="K62" s="752"/>
      <c r="L62" s="752"/>
      <c r="M62" s="752"/>
      <c r="N62" s="752"/>
      <c r="O62" s="751"/>
      <c r="P62" s="752"/>
      <c r="Q62" s="752"/>
      <c r="R62" s="759"/>
      <c r="S62" s="123"/>
    </row>
    <row r="63" spans="1:19" ht="13.5" customHeight="1" x14ac:dyDescent="0.25">
      <c r="A63" s="178">
        <v>2</v>
      </c>
      <c r="B63" s="159">
        <v>1</v>
      </c>
      <c r="C63" s="159">
        <v>1</v>
      </c>
      <c r="D63" s="159">
        <v>1</v>
      </c>
      <c r="E63" s="159">
        <v>2</v>
      </c>
      <c r="F63" s="159"/>
      <c r="G63" s="159"/>
      <c r="H63" s="298" t="s">
        <v>87</v>
      </c>
      <c r="I63" s="752"/>
      <c r="J63" s="752"/>
      <c r="K63" s="752"/>
      <c r="L63" s="752"/>
      <c r="M63" s="752"/>
      <c r="N63" s="752"/>
      <c r="O63" s="751"/>
      <c r="P63" s="752"/>
      <c r="Q63" s="752"/>
      <c r="R63" s="759"/>
      <c r="S63" s="123"/>
    </row>
    <row r="64" spans="1:19" ht="15" customHeight="1" x14ac:dyDescent="0.25">
      <c r="A64" s="181">
        <v>2</v>
      </c>
      <c r="B64" s="160">
        <v>1</v>
      </c>
      <c r="C64" s="160">
        <v>1</v>
      </c>
      <c r="D64" s="160">
        <v>1</v>
      </c>
      <c r="E64" s="160">
        <v>2</v>
      </c>
      <c r="F64" s="297">
        <v>25</v>
      </c>
      <c r="G64" s="297"/>
      <c r="H64" s="740" t="s">
        <v>541</v>
      </c>
      <c r="I64" s="751"/>
      <c r="J64" s="752"/>
      <c r="K64" s="752"/>
      <c r="L64" s="752">
        <v>243041230</v>
      </c>
      <c r="M64" s="752"/>
      <c r="N64" s="752"/>
      <c r="O64" s="751"/>
      <c r="P64" s="752"/>
      <c r="Q64" s="752"/>
      <c r="R64" s="759">
        <f>SUM(I64:Q64)</f>
        <v>243041230</v>
      </c>
      <c r="S64" s="123"/>
    </row>
    <row r="65" spans="1:19" ht="13.5" customHeight="1" x14ac:dyDescent="0.25">
      <c r="A65" s="178">
        <v>2</v>
      </c>
      <c r="B65" s="159">
        <v>0</v>
      </c>
      <c r="C65" s="159">
        <v>0</v>
      </c>
      <c r="D65" s="159">
        <v>0</v>
      </c>
      <c r="E65" s="159">
        <v>0</v>
      </c>
      <c r="F65" s="159"/>
      <c r="G65" s="159"/>
      <c r="H65" s="314" t="s">
        <v>264</v>
      </c>
      <c r="I65" s="752"/>
      <c r="J65" s="752"/>
      <c r="K65" s="752"/>
      <c r="L65" s="752"/>
      <c r="M65" s="752"/>
      <c r="N65" s="752"/>
      <c r="O65" s="751"/>
      <c r="P65" s="752"/>
      <c r="Q65" s="752"/>
      <c r="R65" s="759"/>
      <c r="S65" s="123"/>
    </row>
    <row r="66" spans="1:19" ht="13.5" customHeight="1" x14ac:dyDescent="0.25">
      <c r="A66" s="178">
        <v>2</v>
      </c>
      <c r="B66" s="159">
        <v>1</v>
      </c>
      <c r="C66" s="159">
        <v>0</v>
      </c>
      <c r="D66" s="159">
        <v>0</v>
      </c>
      <c r="E66" s="159">
        <v>0</v>
      </c>
      <c r="F66" s="159"/>
      <c r="G66" s="159"/>
      <c r="H66" s="314" t="s">
        <v>260</v>
      </c>
      <c r="I66" s="751"/>
      <c r="J66" s="752"/>
      <c r="K66" s="752"/>
      <c r="L66" s="752"/>
      <c r="M66" s="752"/>
      <c r="N66" s="752"/>
      <c r="O66" s="751"/>
      <c r="P66" s="752"/>
      <c r="Q66" s="752"/>
      <c r="R66" s="759"/>
      <c r="S66" s="123"/>
    </row>
    <row r="67" spans="1:19" ht="13.5" customHeight="1" x14ac:dyDescent="0.25">
      <c r="A67" s="178">
        <v>2</v>
      </c>
      <c r="B67" s="159">
        <v>1</v>
      </c>
      <c r="C67" s="159">
        <v>1</v>
      </c>
      <c r="D67" s="159">
        <v>0</v>
      </c>
      <c r="E67" s="159">
        <v>0</v>
      </c>
      <c r="F67" s="159"/>
      <c r="G67" s="159"/>
      <c r="H67" s="314" t="s">
        <v>263</v>
      </c>
      <c r="I67" s="752"/>
      <c r="J67" s="752"/>
      <c r="K67" s="752"/>
      <c r="L67" s="752"/>
      <c r="M67" s="752"/>
      <c r="N67" s="752"/>
      <c r="O67" s="751"/>
      <c r="P67" s="752"/>
      <c r="Q67" s="752"/>
      <c r="R67" s="759"/>
      <c r="S67" s="123"/>
    </row>
    <row r="68" spans="1:19" ht="13.5" customHeight="1" x14ac:dyDescent="0.25">
      <c r="A68" s="178">
        <v>2</v>
      </c>
      <c r="B68" s="159">
        <v>1</v>
      </c>
      <c r="C68" s="159">
        <v>1</v>
      </c>
      <c r="D68" s="159">
        <v>1</v>
      </c>
      <c r="E68" s="159">
        <v>0</v>
      </c>
      <c r="F68" s="159"/>
      <c r="G68" s="159"/>
      <c r="H68" s="314" t="s">
        <v>266</v>
      </c>
      <c r="I68" s="752"/>
      <c r="J68" s="752"/>
      <c r="K68" s="752"/>
      <c r="L68" s="752"/>
      <c r="M68" s="752"/>
      <c r="N68" s="752"/>
      <c r="O68" s="751"/>
      <c r="P68" s="752"/>
      <c r="Q68" s="752"/>
      <c r="R68" s="759"/>
      <c r="S68" s="123"/>
    </row>
    <row r="69" spans="1:19" ht="13.5" customHeight="1" x14ac:dyDescent="0.25">
      <c r="A69" s="178">
        <v>2</v>
      </c>
      <c r="B69" s="159">
        <v>1</v>
      </c>
      <c r="C69" s="159">
        <v>1</v>
      </c>
      <c r="D69" s="159">
        <v>1</v>
      </c>
      <c r="E69" s="159">
        <v>3</v>
      </c>
      <c r="F69" s="159"/>
      <c r="G69" s="159"/>
      <c r="H69" s="314" t="s">
        <v>88</v>
      </c>
      <c r="I69" s="751"/>
      <c r="J69" s="752"/>
      <c r="K69" s="752"/>
      <c r="L69" s="752"/>
      <c r="M69" s="752"/>
      <c r="N69" s="752"/>
      <c r="O69" s="751"/>
      <c r="P69" s="752"/>
      <c r="Q69" s="752"/>
      <c r="R69" s="759"/>
      <c r="S69" s="123"/>
    </row>
    <row r="70" spans="1:19" ht="15" customHeight="1" x14ac:dyDescent="0.25">
      <c r="A70" s="181">
        <v>2</v>
      </c>
      <c r="B70" s="160">
        <v>1</v>
      </c>
      <c r="C70" s="160">
        <v>1</v>
      </c>
      <c r="D70" s="160">
        <v>1</v>
      </c>
      <c r="E70" s="160">
        <v>3</v>
      </c>
      <c r="F70" s="297">
        <v>26</v>
      </c>
      <c r="G70" s="297"/>
      <c r="H70" s="741" t="s">
        <v>542</v>
      </c>
      <c r="I70" s="751"/>
      <c r="J70" s="752"/>
      <c r="K70" s="752"/>
      <c r="L70" s="752">
        <v>314230866</v>
      </c>
      <c r="M70" s="752"/>
      <c r="N70" s="752"/>
      <c r="O70" s="751"/>
      <c r="P70" s="752"/>
      <c r="Q70" s="752"/>
      <c r="R70" s="759">
        <f>SUM(I70:Q70)</f>
        <v>314230866</v>
      </c>
      <c r="S70" s="123"/>
    </row>
    <row r="71" spans="1:19" ht="15.75" x14ac:dyDescent="0.25">
      <c r="A71" s="178">
        <v>2</v>
      </c>
      <c r="B71" s="159">
        <v>0</v>
      </c>
      <c r="C71" s="159">
        <v>0</v>
      </c>
      <c r="D71" s="159">
        <v>0</v>
      </c>
      <c r="E71" s="159">
        <v>0</v>
      </c>
      <c r="F71" s="297"/>
      <c r="G71" s="297"/>
      <c r="H71" s="296" t="s">
        <v>264</v>
      </c>
      <c r="I71" s="752"/>
      <c r="J71" s="752"/>
      <c r="K71" s="752"/>
      <c r="L71" s="752"/>
      <c r="M71" s="752"/>
      <c r="N71" s="752"/>
      <c r="O71" s="751"/>
      <c r="P71" s="752"/>
      <c r="Q71" s="752"/>
      <c r="R71" s="759"/>
      <c r="S71" s="123"/>
    </row>
    <row r="72" spans="1:19" ht="13.5" customHeight="1" x14ac:dyDescent="0.25">
      <c r="A72" s="178">
        <v>2</v>
      </c>
      <c r="B72" s="159">
        <v>1</v>
      </c>
      <c r="C72" s="159">
        <v>0</v>
      </c>
      <c r="D72" s="159">
        <v>0</v>
      </c>
      <c r="E72" s="159">
        <v>0</v>
      </c>
      <c r="F72" s="297"/>
      <c r="G72" s="297"/>
      <c r="H72" s="296" t="s">
        <v>260</v>
      </c>
      <c r="I72" s="752"/>
      <c r="J72" s="752"/>
      <c r="K72" s="752"/>
      <c r="L72" s="752"/>
      <c r="M72" s="752"/>
      <c r="N72" s="752"/>
      <c r="O72" s="751"/>
      <c r="P72" s="752"/>
      <c r="Q72" s="752"/>
      <c r="R72" s="759"/>
      <c r="S72" s="123"/>
    </row>
    <row r="73" spans="1:19" ht="16.5" thickBot="1" x14ac:dyDescent="0.3">
      <c r="A73" s="777">
        <v>2</v>
      </c>
      <c r="B73" s="778">
        <v>1</v>
      </c>
      <c r="C73" s="778">
        <v>1</v>
      </c>
      <c r="D73" s="778">
        <v>0</v>
      </c>
      <c r="E73" s="778">
        <v>0</v>
      </c>
      <c r="F73" s="779"/>
      <c r="G73" s="779"/>
      <c r="H73" s="780" t="s">
        <v>263</v>
      </c>
      <c r="I73" s="781"/>
      <c r="J73" s="781"/>
      <c r="K73" s="781"/>
      <c r="L73" s="781"/>
      <c r="M73" s="781"/>
      <c r="N73" s="781"/>
      <c r="O73" s="782"/>
      <c r="P73" s="781"/>
      <c r="Q73" s="781"/>
      <c r="R73" s="783"/>
      <c r="S73" s="784"/>
    </row>
    <row r="74" spans="1:19" ht="16.5" thickTop="1" x14ac:dyDescent="0.25">
      <c r="A74" s="178">
        <v>2</v>
      </c>
      <c r="B74" s="159">
        <v>1</v>
      </c>
      <c r="C74" s="159">
        <v>1</v>
      </c>
      <c r="D74" s="159">
        <v>1</v>
      </c>
      <c r="E74" s="159">
        <v>0</v>
      </c>
      <c r="F74" s="297"/>
      <c r="G74" s="297"/>
      <c r="H74" s="296" t="s">
        <v>266</v>
      </c>
      <c r="I74" s="752"/>
      <c r="J74" s="752"/>
      <c r="K74" s="752"/>
      <c r="L74" s="752"/>
      <c r="M74" s="752"/>
      <c r="N74" s="752"/>
      <c r="O74" s="751"/>
      <c r="P74" s="752"/>
      <c r="Q74" s="752"/>
      <c r="R74" s="759"/>
      <c r="S74" s="123"/>
    </row>
    <row r="75" spans="1:19" ht="13.5" customHeight="1" x14ac:dyDescent="0.25">
      <c r="A75" s="178">
        <v>2</v>
      </c>
      <c r="B75" s="159">
        <v>1</v>
      </c>
      <c r="C75" s="159">
        <v>1</v>
      </c>
      <c r="D75" s="159">
        <v>1</v>
      </c>
      <c r="E75" s="159">
        <v>4</v>
      </c>
      <c r="F75" s="297"/>
      <c r="G75" s="297"/>
      <c r="H75" s="296" t="s">
        <v>373</v>
      </c>
      <c r="I75" s="752"/>
      <c r="J75" s="752"/>
      <c r="K75" s="752"/>
      <c r="L75" s="752"/>
      <c r="M75" s="752"/>
      <c r="N75" s="752"/>
      <c r="O75" s="751"/>
      <c r="P75" s="752"/>
      <c r="Q75" s="752"/>
      <c r="R75" s="759"/>
      <c r="S75" s="123"/>
    </row>
    <row r="76" spans="1:19" ht="15" customHeight="1" x14ac:dyDescent="0.25">
      <c r="A76" s="181">
        <v>2</v>
      </c>
      <c r="B76" s="160">
        <v>1</v>
      </c>
      <c r="C76" s="160">
        <v>1</v>
      </c>
      <c r="D76" s="160">
        <v>1</v>
      </c>
      <c r="E76" s="160">
        <v>4</v>
      </c>
      <c r="F76" s="297">
        <v>27</v>
      </c>
      <c r="G76" s="297"/>
      <c r="H76" s="740" t="s">
        <v>543</v>
      </c>
      <c r="I76" s="751"/>
      <c r="J76" s="752"/>
      <c r="K76" s="752"/>
      <c r="L76" s="752">
        <f>SUM(L77:L82)</f>
        <v>257727076</v>
      </c>
      <c r="M76" s="752"/>
      <c r="N76" s="752"/>
      <c r="O76" s="751"/>
      <c r="P76" s="752"/>
      <c r="Q76" s="752"/>
      <c r="R76" s="759">
        <f t="shared" ref="R76:R82" si="1">SUM(I76:Q76)</f>
        <v>257727076</v>
      </c>
      <c r="S76" s="123"/>
    </row>
    <row r="77" spans="1:19" ht="15" customHeight="1" x14ac:dyDescent="0.25">
      <c r="A77" s="212"/>
      <c r="B77" s="297"/>
      <c r="C77" s="297"/>
      <c r="D77" s="297"/>
      <c r="E77" s="297"/>
      <c r="F77" s="297">
        <v>27</v>
      </c>
      <c r="G77" s="297" t="s">
        <v>4</v>
      </c>
      <c r="H77" s="907" t="s">
        <v>102</v>
      </c>
      <c r="I77" s="751"/>
      <c r="J77" s="752"/>
      <c r="K77" s="752"/>
      <c r="L77" s="785">
        <v>160881734</v>
      </c>
      <c r="M77" s="752"/>
      <c r="N77" s="752"/>
      <c r="O77" s="751"/>
      <c r="P77" s="752"/>
      <c r="Q77" s="752"/>
      <c r="R77" s="786">
        <f t="shared" si="1"/>
        <v>160881734</v>
      </c>
      <c r="S77" s="123"/>
    </row>
    <row r="78" spans="1:19" ht="15" customHeight="1" x14ac:dyDescent="0.25">
      <c r="A78" s="212"/>
      <c r="B78" s="297"/>
      <c r="C78" s="297"/>
      <c r="D78" s="297"/>
      <c r="E78" s="297"/>
      <c r="F78" s="297">
        <v>27</v>
      </c>
      <c r="G78" s="297" t="s">
        <v>5</v>
      </c>
      <c r="H78" s="907" t="s">
        <v>103</v>
      </c>
      <c r="I78" s="751"/>
      <c r="J78" s="752"/>
      <c r="K78" s="752"/>
      <c r="L78" s="785">
        <v>30698744</v>
      </c>
      <c r="M78" s="752"/>
      <c r="N78" s="752"/>
      <c r="O78" s="751"/>
      <c r="P78" s="752"/>
      <c r="Q78" s="752"/>
      <c r="R78" s="786">
        <f t="shared" si="1"/>
        <v>30698744</v>
      </c>
      <c r="S78" s="123"/>
    </row>
    <row r="79" spans="1:19" ht="29.45" customHeight="1" x14ac:dyDescent="0.25">
      <c r="A79" s="212"/>
      <c r="B79" s="297"/>
      <c r="C79" s="297"/>
      <c r="D79" s="297"/>
      <c r="E79" s="297"/>
      <c r="F79" s="297">
        <v>27</v>
      </c>
      <c r="G79" s="297" t="s">
        <v>6</v>
      </c>
      <c r="H79" s="908" t="s">
        <v>104</v>
      </c>
      <c r="I79" s="751"/>
      <c r="J79" s="752"/>
      <c r="K79" s="752"/>
      <c r="L79" s="785">
        <v>22259837</v>
      </c>
      <c r="M79" s="752"/>
      <c r="N79" s="752"/>
      <c r="O79" s="751"/>
      <c r="P79" s="752"/>
      <c r="Q79" s="752"/>
      <c r="R79" s="786">
        <f t="shared" si="1"/>
        <v>22259837</v>
      </c>
      <c r="S79" s="123"/>
    </row>
    <row r="80" spans="1:19" ht="15" customHeight="1" x14ac:dyDescent="0.25">
      <c r="A80" s="212"/>
      <c r="B80" s="297"/>
      <c r="C80" s="297"/>
      <c r="D80" s="297"/>
      <c r="E80" s="297"/>
      <c r="F80" s="297">
        <v>27</v>
      </c>
      <c r="G80" s="297" t="s">
        <v>7</v>
      </c>
      <c r="H80" s="907" t="s">
        <v>544</v>
      </c>
      <c r="I80" s="751"/>
      <c r="J80" s="752"/>
      <c r="K80" s="752"/>
      <c r="L80" s="785">
        <v>21116698</v>
      </c>
      <c r="M80" s="752"/>
      <c r="N80" s="752"/>
      <c r="O80" s="751"/>
      <c r="P80" s="752"/>
      <c r="Q80" s="752"/>
      <c r="R80" s="786">
        <f t="shared" si="1"/>
        <v>21116698</v>
      </c>
      <c r="S80" s="123"/>
    </row>
    <row r="81" spans="1:19" ht="15" customHeight="1" x14ac:dyDescent="0.25">
      <c r="A81" s="212"/>
      <c r="B81" s="297"/>
      <c r="C81" s="297"/>
      <c r="D81" s="297"/>
      <c r="E81" s="297"/>
      <c r="F81" s="297">
        <v>27</v>
      </c>
      <c r="G81" s="297" t="s">
        <v>9</v>
      </c>
      <c r="H81" s="907" t="s">
        <v>633</v>
      </c>
      <c r="I81" s="760"/>
      <c r="J81" s="751"/>
      <c r="K81" s="751"/>
      <c r="L81" s="785">
        <v>11405958</v>
      </c>
      <c r="M81" s="752"/>
      <c r="N81" s="752"/>
      <c r="O81" s="761"/>
      <c r="P81" s="752"/>
      <c r="Q81" s="752"/>
      <c r="R81" s="787">
        <f t="shared" si="1"/>
        <v>11405958</v>
      </c>
      <c r="S81" s="123"/>
    </row>
    <row r="82" spans="1:19" ht="28.9" customHeight="1" x14ac:dyDescent="0.25">
      <c r="A82" s="212"/>
      <c r="B82" s="297"/>
      <c r="C82" s="297"/>
      <c r="D82" s="297"/>
      <c r="E82" s="297"/>
      <c r="F82" s="297">
        <v>27</v>
      </c>
      <c r="G82" s="297" t="s">
        <v>10</v>
      </c>
      <c r="H82" s="908" t="s">
        <v>634</v>
      </c>
      <c r="I82" s="760"/>
      <c r="J82" s="751"/>
      <c r="K82" s="751"/>
      <c r="L82" s="785">
        <v>11364105</v>
      </c>
      <c r="M82" s="752"/>
      <c r="N82" s="752"/>
      <c r="O82" s="761"/>
      <c r="P82" s="752"/>
      <c r="Q82" s="752"/>
      <c r="R82" s="787">
        <f t="shared" si="1"/>
        <v>11364105</v>
      </c>
      <c r="S82" s="123"/>
    </row>
    <row r="83" spans="1:19" ht="30" customHeight="1" x14ac:dyDescent="0.25">
      <c r="A83" s="1089" t="s">
        <v>1336</v>
      </c>
      <c r="B83" s="1090"/>
      <c r="C83" s="1090"/>
      <c r="D83" s="1090"/>
      <c r="E83" s="1090"/>
      <c r="F83" s="1090"/>
      <c r="G83" s="1090"/>
      <c r="H83" s="1091"/>
      <c r="I83" s="709"/>
      <c r="J83" s="751"/>
      <c r="K83" s="751"/>
      <c r="L83" s="211"/>
      <c r="M83" s="762"/>
      <c r="N83" s="762"/>
      <c r="O83" s="763"/>
      <c r="P83" s="762"/>
      <c r="Q83" s="762"/>
      <c r="R83" s="763"/>
      <c r="S83" s="123"/>
    </row>
    <row r="84" spans="1:19" ht="15.75" x14ac:dyDescent="0.25">
      <c r="A84" s="178">
        <v>2</v>
      </c>
      <c r="B84" s="159">
        <v>0</v>
      </c>
      <c r="C84" s="159">
        <v>0</v>
      </c>
      <c r="D84" s="159">
        <v>0</v>
      </c>
      <c r="E84" s="159">
        <v>0</v>
      </c>
      <c r="F84" s="297"/>
      <c r="G84" s="297"/>
      <c r="H84" s="296" t="s">
        <v>264</v>
      </c>
      <c r="I84" s="752"/>
      <c r="J84" s="751"/>
      <c r="K84" s="751"/>
      <c r="L84" s="752"/>
      <c r="M84" s="752"/>
      <c r="N84" s="752"/>
      <c r="O84" s="751"/>
      <c r="P84" s="752"/>
      <c r="Q84" s="752"/>
      <c r="R84" s="759"/>
      <c r="S84" s="123"/>
    </row>
    <row r="85" spans="1:19" ht="13.5" customHeight="1" x14ac:dyDescent="0.25">
      <c r="A85" s="178">
        <v>2</v>
      </c>
      <c r="B85" s="159">
        <v>1</v>
      </c>
      <c r="C85" s="159">
        <v>0</v>
      </c>
      <c r="D85" s="159">
        <v>0</v>
      </c>
      <c r="E85" s="159">
        <v>0</v>
      </c>
      <c r="F85" s="297"/>
      <c r="G85" s="297"/>
      <c r="H85" s="296" t="s">
        <v>260</v>
      </c>
      <c r="I85" s="752"/>
      <c r="J85" s="751"/>
      <c r="K85" s="751"/>
      <c r="L85" s="752"/>
      <c r="M85" s="752"/>
      <c r="N85" s="752"/>
      <c r="O85" s="751"/>
      <c r="P85" s="752"/>
      <c r="Q85" s="752"/>
      <c r="R85" s="759"/>
      <c r="S85" s="123"/>
    </row>
    <row r="86" spans="1:19" ht="15.75" x14ac:dyDescent="0.25">
      <c r="A86" s="178">
        <v>2</v>
      </c>
      <c r="B86" s="159">
        <v>1</v>
      </c>
      <c r="C86" s="159">
        <v>1</v>
      </c>
      <c r="D86" s="159">
        <v>0</v>
      </c>
      <c r="E86" s="159">
        <v>0</v>
      </c>
      <c r="F86" s="297"/>
      <c r="G86" s="297"/>
      <c r="H86" s="296" t="s">
        <v>263</v>
      </c>
      <c r="I86" s="752"/>
      <c r="J86" s="751"/>
      <c r="K86" s="751"/>
      <c r="L86" s="752"/>
      <c r="M86" s="752"/>
      <c r="N86" s="752"/>
      <c r="O86" s="751"/>
      <c r="P86" s="752"/>
      <c r="Q86" s="752"/>
      <c r="R86" s="759"/>
      <c r="S86" s="123"/>
    </row>
    <row r="87" spans="1:19" ht="28.15" customHeight="1" x14ac:dyDescent="0.25">
      <c r="A87" s="178">
        <v>2</v>
      </c>
      <c r="B87" s="159">
        <v>1</v>
      </c>
      <c r="C87" s="159">
        <v>1</v>
      </c>
      <c r="D87" s="159">
        <v>2</v>
      </c>
      <c r="E87" s="159">
        <v>0</v>
      </c>
      <c r="F87" s="297"/>
      <c r="G87" s="297"/>
      <c r="H87" s="296" t="s">
        <v>136</v>
      </c>
      <c r="I87" s="752"/>
      <c r="J87" s="752"/>
      <c r="K87" s="752"/>
      <c r="L87" s="752"/>
      <c r="M87" s="752"/>
      <c r="N87" s="752"/>
      <c r="O87" s="751"/>
      <c r="P87" s="752"/>
      <c r="Q87" s="752"/>
      <c r="R87" s="759"/>
      <c r="S87" s="123"/>
    </row>
    <row r="88" spans="1:19" ht="27" customHeight="1" x14ac:dyDescent="0.25">
      <c r="A88" s="178">
        <v>2</v>
      </c>
      <c r="B88" s="159">
        <v>1</v>
      </c>
      <c r="C88" s="159">
        <v>1</v>
      </c>
      <c r="D88" s="159">
        <v>2</v>
      </c>
      <c r="E88" s="159">
        <v>0</v>
      </c>
      <c r="F88" s="297"/>
      <c r="G88" s="297"/>
      <c r="H88" s="296" t="s">
        <v>606</v>
      </c>
      <c r="I88" s="752"/>
      <c r="J88" s="752"/>
      <c r="K88" s="752"/>
      <c r="L88" s="752"/>
      <c r="M88" s="752"/>
      <c r="N88" s="752"/>
      <c r="O88" s="751"/>
      <c r="P88" s="752"/>
      <c r="Q88" s="752"/>
      <c r="R88" s="759"/>
      <c r="S88" s="123"/>
    </row>
    <row r="89" spans="1:19" ht="17.45" customHeight="1" x14ac:dyDescent="0.25">
      <c r="A89" s="178">
        <v>2</v>
      </c>
      <c r="B89" s="159">
        <v>1</v>
      </c>
      <c r="C89" s="159">
        <v>1</v>
      </c>
      <c r="D89" s="159">
        <v>2</v>
      </c>
      <c r="E89" s="159">
        <v>0</v>
      </c>
      <c r="F89" s="297">
        <v>28</v>
      </c>
      <c r="G89" s="297"/>
      <c r="H89" s="740" t="s">
        <v>605</v>
      </c>
      <c r="I89" s="751"/>
      <c r="J89" s="752"/>
      <c r="K89" s="752"/>
      <c r="L89" s="752">
        <f>2309441718-1064100</f>
        <v>2308377618</v>
      </c>
      <c r="M89" s="752"/>
      <c r="N89" s="752"/>
      <c r="O89" s="751"/>
      <c r="P89" s="752"/>
      <c r="Q89" s="752"/>
      <c r="R89" s="759">
        <f>SUM(I89:Q89)</f>
        <v>2308377618</v>
      </c>
      <c r="S89" s="123"/>
    </row>
    <row r="90" spans="1:19" ht="15.75" x14ac:dyDescent="0.25">
      <c r="A90" s="178">
        <v>2</v>
      </c>
      <c r="B90" s="159">
        <v>0</v>
      </c>
      <c r="C90" s="159">
        <v>0</v>
      </c>
      <c r="D90" s="159">
        <v>0</v>
      </c>
      <c r="E90" s="159">
        <v>0</v>
      </c>
      <c r="F90" s="297"/>
      <c r="G90" s="297"/>
      <c r="H90" s="296" t="s">
        <v>264</v>
      </c>
      <c r="I90" s="752"/>
      <c r="J90" s="752"/>
      <c r="K90" s="752"/>
      <c r="L90" s="752"/>
      <c r="M90" s="752"/>
      <c r="N90" s="752"/>
      <c r="O90" s="751"/>
      <c r="P90" s="752"/>
      <c r="Q90" s="752"/>
      <c r="R90" s="759"/>
      <c r="S90" s="123"/>
    </row>
    <row r="91" spans="1:19" ht="16.899999999999999" customHeight="1" x14ac:dyDescent="0.25">
      <c r="A91" s="178">
        <v>2</v>
      </c>
      <c r="B91" s="159">
        <v>1</v>
      </c>
      <c r="C91" s="159">
        <v>0</v>
      </c>
      <c r="D91" s="159">
        <v>0</v>
      </c>
      <c r="E91" s="159">
        <v>0</v>
      </c>
      <c r="F91" s="297"/>
      <c r="G91" s="297"/>
      <c r="H91" s="296" t="s">
        <v>260</v>
      </c>
      <c r="I91" s="752"/>
      <c r="J91" s="752"/>
      <c r="K91" s="752"/>
      <c r="L91" s="752"/>
      <c r="M91" s="752"/>
      <c r="N91" s="752"/>
      <c r="O91" s="751"/>
      <c r="P91" s="752"/>
      <c r="Q91" s="752"/>
      <c r="R91" s="759"/>
      <c r="S91" s="123"/>
    </row>
    <row r="92" spans="1:19" ht="15.75" x14ac:dyDescent="0.25">
      <c r="A92" s="178">
        <v>2</v>
      </c>
      <c r="B92" s="159">
        <v>1</v>
      </c>
      <c r="C92" s="159">
        <v>1</v>
      </c>
      <c r="D92" s="159">
        <v>0</v>
      </c>
      <c r="E92" s="159">
        <v>0</v>
      </c>
      <c r="F92" s="297"/>
      <c r="G92" s="297"/>
      <c r="H92" s="296" t="s">
        <v>263</v>
      </c>
      <c r="I92" s="752"/>
      <c r="J92" s="752"/>
      <c r="K92" s="752"/>
      <c r="L92" s="752"/>
      <c r="M92" s="752"/>
      <c r="N92" s="752"/>
      <c r="O92" s="751"/>
      <c r="P92" s="752"/>
      <c r="Q92" s="752"/>
      <c r="R92" s="759"/>
      <c r="S92" s="123"/>
    </row>
    <row r="93" spans="1:19" ht="31.15" customHeight="1" x14ac:dyDescent="0.25">
      <c r="A93" s="178">
        <v>2</v>
      </c>
      <c r="B93" s="159">
        <v>1</v>
      </c>
      <c r="C93" s="159">
        <v>1</v>
      </c>
      <c r="D93" s="159">
        <v>2</v>
      </c>
      <c r="E93" s="159">
        <v>0</v>
      </c>
      <c r="F93" s="297"/>
      <c r="G93" s="297"/>
      <c r="H93" s="296" t="s">
        <v>136</v>
      </c>
      <c r="I93" s="752"/>
      <c r="J93" s="752"/>
      <c r="K93" s="752"/>
      <c r="L93" s="752"/>
      <c r="M93" s="752"/>
      <c r="N93" s="752"/>
      <c r="O93" s="751"/>
      <c r="P93" s="752"/>
      <c r="Q93" s="752"/>
      <c r="R93" s="759"/>
      <c r="S93" s="123"/>
    </row>
    <row r="94" spans="1:19" ht="27.6" customHeight="1" x14ac:dyDescent="0.25">
      <c r="A94" s="178">
        <v>2</v>
      </c>
      <c r="B94" s="159">
        <v>1</v>
      </c>
      <c r="C94" s="159">
        <v>1</v>
      </c>
      <c r="D94" s="159">
        <v>2</v>
      </c>
      <c r="E94" s="159">
        <v>0</v>
      </c>
      <c r="F94" s="297"/>
      <c r="G94" s="297"/>
      <c r="H94" s="296" t="s">
        <v>606</v>
      </c>
      <c r="I94" s="752"/>
      <c r="J94" s="752"/>
      <c r="K94" s="752"/>
      <c r="L94" s="752"/>
      <c r="M94" s="752"/>
      <c r="N94" s="752"/>
      <c r="O94" s="751"/>
      <c r="P94" s="752"/>
      <c r="Q94" s="752"/>
      <c r="R94" s="759"/>
      <c r="S94" s="123"/>
    </row>
    <row r="95" spans="1:19" ht="34.15" customHeight="1" x14ac:dyDescent="0.25">
      <c r="A95" s="949" t="s">
        <v>205</v>
      </c>
      <c r="B95" s="950"/>
      <c r="C95" s="950"/>
      <c r="D95" s="950"/>
      <c r="E95" s="950"/>
      <c r="F95" s="950"/>
      <c r="G95" s="950"/>
      <c r="H95" s="951"/>
      <c r="I95" s="708"/>
      <c r="J95" s="739"/>
      <c r="K95" s="211"/>
      <c r="L95" s="211"/>
      <c r="M95" s="752"/>
      <c r="N95" s="752"/>
      <c r="O95" s="751"/>
      <c r="P95" s="752"/>
      <c r="Q95" s="752"/>
      <c r="R95" s="759"/>
      <c r="S95" s="123"/>
    </row>
    <row r="96" spans="1:19" ht="15" customHeight="1" x14ac:dyDescent="0.25">
      <c r="A96" s="742">
        <v>2</v>
      </c>
      <c r="B96" s="425">
        <v>1</v>
      </c>
      <c r="C96" s="425">
        <v>1</v>
      </c>
      <c r="D96" s="425">
        <v>2</v>
      </c>
      <c r="E96" s="425">
        <v>0</v>
      </c>
      <c r="F96" s="764">
        <v>29</v>
      </c>
      <c r="G96" s="764"/>
      <c r="H96" s="740" t="s">
        <v>545</v>
      </c>
      <c r="I96" s="752"/>
      <c r="J96" s="752"/>
      <c r="K96" s="752"/>
      <c r="L96" s="752">
        <v>67296000</v>
      </c>
      <c r="M96" s="752"/>
      <c r="N96" s="752"/>
      <c r="O96" s="751"/>
      <c r="P96" s="752"/>
      <c r="Q96" s="752"/>
      <c r="R96" s="759">
        <f>SUM(I96:Q96)</f>
        <v>67296000</v>
      </c>
      <c r="S96" s="123"/>
    </row>
    <row r="97" spans="1:19" ht="13.5" customHeight="1" x14ac:dyDescent="0.25">
      <c r="A97" s="1089" t="s">
        <v>206</v>
      </c>
      <c r="B97" s="1090"/>
      <c r="C97" s="1090"/>
      <c r="D97" s="1090"/>
      <c r="E97" s="1090"/>
      <c r="F97" s="1090"/>
      <c r="G97" s="1090"/>
      <c r="H97" s="1091"/>
      <c r="I97" s="313"/>
      <c r="J97" s="211"/>
      <c r="K97" s="211"/>
      <c r="L97" s="211"/>
      <c r="M97" s="709"/>
      <c r="N97" s="752"/>
      <c r="O97" s="751"/>
      <c r="P97" s="752"/>
      <c r="Q97" s="752"/>
      <c r="R97" s="759"/>
      <c r="S97" s="123"/>
    </row>
    <row r="98" spans="1:19" ht="13.5" customHeight="1" x14ac:dyDescent="0.25">
      <c r="A98" s="178">
        <v>3</v>
      </c>
      <c r="B98" s="159">
        <v>0</v>
      </c>
      <c r="C98" s="159">
        <v>0</v>
      </c>
      <c r="D98" s="159">
        <v>0</v>
      </c>
      <c r="E98" s="159">
        <v>0</v>
      </c>
      <c r="F98" s="707"/>
      <c r="G98" s="707"/>
      <c r="H98" s="296" t="s">
        <v>261</v>
      </c>
      <c r="I98" s="707"/>
      <c r="J98" s="211"/>
      <c r="K98" s="211"/>
      <c r="L98" s="211"/>
      <c r="M98" s="709"/>
      <c r="N98" s="752"/>
      <c r="O98" s="751"/>
      <c r="P98" s="752"/>
      <c r="Q98" s="752"/>
      <c r="R98" s="759"/>
      <c r="S98" s="123"/>
    </row>
    <row r="99" spans="1:19" ht="13.5" customHeight="1" x14ac:dyDescent="0.25">
      <c r="A99" s="178">
        <v>3</v>
      </c>
      <c r="B99" s="159">
        <v>1</v>
      </c>
      <c r="C99" s="159">
        <v>0</v>
      </c>
      <c r="D99" s="159">
        <v>0</v>
      </c>
      <c r="E99" s="159">
        <v>0</v>
      </c>
      <c r="F99" s="707"/>
      <c r="G99" s="707"/>
      <c r="H99" s="296" t="s">
        <v>260</v>
      </c>
      <c r="I99" s="707"/>
      <c r="J99" s="211"/>
      <c r="K99" s="211"/>
      <c r="L99" s="211"/>
      <c r="M99" s="709"/>
      <c r="N99" s="752"/>
      <c r="O99" s="751"/>
      <c r="P99" s="752"/>
      <c r="Q99" s="752"/>
      <c r="R99" s="759"/>
      <c r="S99" s="123"/>
    </row>
    <row r="100" spans="1:19" ht="13.5" customHeight="1" x14ac:dyDescent="0.25">
      <c r="A100" s="178">
        <v>3</v>
      </c>
      <c r="B100" s="159">
        <v>1</v>
      </c>
      <c r="C100" s="159">
        <v>1</v>
      </c>
      <c r="D100" s="159">
        <v>0</v>
      </c>
      <c r="E100" s="159">
        <v>0</v>
      </c>
      <c r="F100" s="707"/>
      <c r="G100" s="707"/>
      <c r="H100" s="296" t="s">
        <v>259</v>
      </c>
      <c r="I100" s="707"/>
      <c r="J100" s="211"/>
      <c r="K100" s="211"/>
      <c r="L100" s="211"/>
      <c r="M100" s="709"/>
      <c r="N100" s="752"/>
      <c r="O100" s="751"/>
      <c r="P100" s="752"/>
      <c r="Q100" s="752"/>
      <c r="R100" s="759"/>
      <c r="S100" s="123"/>
    </row>
    <row r="101" spans="1:19" ht="13.5" customHeight="1" x14ac:dyDescent="0.25">
      <c r="A101" s="178">
        <v>3</v>
      </c>
      <c r="B101" s="159">
        <v>1</v>
      </c>
      <c r="C101" s="159">
        <v>1</v>
      </c>
      <c r="D101" s="159">
        <v>1</v>
      </c>
      <c r="E101" s="159">
        <v>0</v>
      </c>
      <c r="F101" s="707"/>
      <c r="G101" s="707"/>
      <c r="H101" s="296" t="s">
        <v>258</v>
      </c>
      <c r="I101" s="707"/>
      <c r="J101" s="211"/>
      <c r="K101" s="211"/>
      <c r="L101" s="211"/>
      <c r="M101" s="709"/>
      <c r="N101" s="752"/>
      <c r="O101" s="751"/>
      <c r="P101" s="752"/>
      <c r="Q101" s="752"/>
      <c r="R101" s="759"/>
      <c r="S101" s="123"/>
    </row>
    <row r="102" spans="1:19" ht="13.5" customHeight="1" x14ac:dyDescent="0.25">
      <c r="A102" s="178">
        <v>3</v>
      </c>
      <c r="B102" s="159">
        <v>1</v>
      </c>
      <c r="C102" s="159">
        <v>1</v>
      </c>
      <c r="D102" s="159">
        <v>1</v>
      </c>
      <c r="E102" s="159">
        <v>0</v>
      </c>
      <c r="F102" s="707"/>
      <c r="G102" s="707"/>
      <c r="H102" s="296" t="s">
        <v>1340</v>
      </c>
      <c r="I102" s="707"/>
      <c r="J102" s="211"/>
      <c r="K102" s="211"/>
      <c r="L102" s="211"/>
      <c r="M102" s="709"/>
      <c r="N102" s="752"/>
      <c r="O102" s="751"/>
      <c r="P102" s="752"/>
      <c r="Q102" s="752"/>
      <c r="R102" s="759"/>
      <c r="S102" s="123"/>
    </row>
    <row r="103" spans="1:19" ht="13.5" customHeight="1" x14ac:dyDescent="0.25">
      <c r="A103" s="181">
        <v>3</v>
      </c>
      <c r="B103" s="160">
        <v>1</v>
      </c>
      <c r="C103" s="160">
        <v>1</v>
      </c>
      <c r="D103" s="160">
        <v>1</v>
      </c>
      <c r="E103" s="160">
        <v>0</v>
      </c>
      <c r="F103" s="312">
        <v>30</v>
      </c>
      <c r="G103" s="312"/>
      <c r="H103" s="740" t="s">
        <v>226</v>
      </c>
      <c r="I103" s="397"/>
      <c r="J103" s="765"/>
      <c r="K103" s="765"/>
      <c r="L103" s="765"/>
      <c r="M103" s="765"/>
      <c r="N103" s="765"/>
      <c r="O103" s="766"/>
      <c r="P103" s="765">
        <v>2782282984</v>
      </c>
      <c r="Q103" s="765"/>
      <c r="R103" s="767">
        <f>SUM(I103:Q103)</f>
        <v>2782282984</v>
      </c>
      <c r="S103" s="123"/>
    </row>
    <row r="104" spans="1:19" ht="2.25" customHeight="1" thickBot="1" x14ac:dyDescent="0.3">
      <c r="A104" s="768"/>
      <c r="B104" s="769"/>
      <c r="C104" s="769"/>
      <c r="D104" s="769"/>
      <c r="E104" s="769"/>
      <c r="F104" s="769"/>
      <c r="G104" s="769"/>
      <c r="H104" s="770"/>
      <c r="I104" s="771"/>
      <c r="J104" s="772"/>
      <c r="K104" s="772"/>
      <c r="L104" s="772"/>
      <c r="M104" s="772"/>
      <c r="N104" s="772"/>
      <c r="O104" s="772"/>
      <c r="P104" s="772"/>
      <c r="Q104" s="772"/>
      <c r="R104" s="773"/>
      <c r="S104" s="127"/>
    </row>
    <row r="105" spans="1:19" ht="5.25" customHeight="1" thickTop="1" thickBot="1" x14ac:dyDescent="0.3">
      <c r="A105" s="774"/>
      <c r="B105" s="774"/>
      <c r="C105" s="774"/>
      <c r="D105" s="774"/>
      <c r="E105" s="774"/>
      <c r="F105" s="774"/>
      <c r="G105" s="774"/>
      <c r="H105" s="775"/>
      <c r="I105" s="776"/>
      <c r="J105" s="776"/>
      <c r="K105" s="776"/>
      <c r="L105" s="776"/>
      <c r="M105" s="776"/>
      <c r="N105" s="776"/>
      <c r="O105" s="776"/>
      <c r="P105" s="776"/>
      <c r="Q105" s="776"/>
      <c r="R105" s="776"/>
      <c r="S105" s="128"/>
    </row>
    <row r="106" spans="1:19" ht="8.1" customHeight="1" thickTop="1" x14ac:dyDescent="0.25">
      <c r="A106" s="575"/>
      <c r="B106" s="576"/>
      <c r="C106" s="576"/>
      <c r="D106" s="576"/>
      <c r="E106" s="576"/>
      <c r="F106" s="576"/>
      <c r="G106" s="576"/>
      <c r="H106" s="577"/>
      <c r="I106" s="578"/>
      <c r="J106" s="578"/>
      <c r="K106" s="578"/>
      <c r="L106" s="578"/>
      <c r="M106" s="578"/>
      <c r="N106" s="578"/>
      <c r="O106" s="578"/>
      <c r="P106" s="578"/>
      <c r="Q106" s="578"/>
      <c r="R106" s="579"/>
      <c r="S106" s="580"/>
    </row>
    <row r="107" spans="1:19" ht="16.899999999999999" customHeight="1" x14ac:dyDescent="0.25">
      <c r="A107" s="581"/>
      <c r="B107" s="582"/>
      <c r="C107" s="582"/>
      <c r="D107" s="582"/>
      <c r="E107" s="582"/>
      <c r="F107" s="582"/>
      <c r="G107" s="582"/>
      <c r="H107" s="583" t="s">
        <v>14</v>
      </c>
      <c r="I107" s="906">
        <f>I103+I96+I89+I76+I70+I64+I58+I57+I56+I55+I54+I52+I51+I50+I49+I48+I47+I46+I43+I45+I44+I42+I40+I39+I38+I36+I35+I33+I32+I31+I30+I29+I28+I27+I25+I23+I22+I21+I20+I19+I17+I16+I24</f>
        <v>2374977405</v>
      </c>
      <c r="J107" s="584">
        <f>J103+J96+J89+J76+J70+J64+J58+J57+J56+J55+J54+J52+J51+J50+J49+J48+J47+J46+J43+J45+J44+J42+J40+J39+J38+J36+J35+J33+J32+J31+J30+J29+J28+J27+J25+J23+J22+J21+J20+J19+J17+J16+J24</f>
        <v>405303614</v>
      </c>
      <c r="K107" s="584">
        <f>K103+K96+K89+K76+K70+K64+K58+K57+K56+K55+K54+K52+K51+K50+K49+K48+K47+K46+K43+K45+K44+K42+K40+K39+K38+K36+K35+K33+K32+K31+K30+K29+K28+K27+K25+K23+K22+K21+K20+K19+K17+K16+K24</f>
        <v>1091370283</v>
      </c>
      <c r="L107" s="584">
        <f>L103+L96+L89+L76+L70+L64+L58+L57+L56+L55+L54+L52+L51+L50+L49+L48+L47+L46+L43+L45+L44+L42+L40+L39+L38+L36+L35+L33+L32+L31+L30+L29+L28+L27+L25+L23+L22+L21+L20+L19+L17+L16+L24</f>
        <v>3671801018</v>
      </c>
      <c r="M107" s="584">
        <f t="shared" ref="M107:Q107" si="2">M103+M96+M89+M76+M70+M64+M58+M57+M56+M55+M54+M52+M51+M50+M49+M48+M47+M46+M43+M45+M44+M42+M40+M39+M38+M36+M35+M33+M32+M31+M30+M29+M28+M27+M25+M23+M22+M21+M20+M19+M17+M16</f>
        <v>4342369</v>
      </c>
      <c r="N107" s="584">
        <f t="shared" si="2"/>
        <v>43237766</v>
      </c>
      <c r="O107" s="584">
        <f t="shared" si="2"/>
        <v>13014839</v>
      </c>
      <c r="P107" s="584">
        <f t="shared" si="2"/>
        <v>2915545008</v>
      </c>
      <c r="Q107" s="584">
        <f t="shared" si="2"/>
        <v>352937060</v>
      </c>
      <c r="R107" s="584">
        <f>R103+R96+R89+R76+R70+R64+R58+R57+R56+R55+R54+R52+R51+R50+R49+R48+R47+R46+R43+R45+R44+R42+R40+R39+R38+R36+R35+R33+R32+R31+R30+R29+R28+R27+R25+R23+R22+R21+R20+R19+R17+R24+R16</f>
        <v>10872529362</v>
      </c>
      <c r="S107" s="585"/>
    </row>
    <row r="108" spans="1:19" ht="8.1" customHeight="1" thickBot="1" x14ac:dyDescent="0.3">
      <c r="A108" s="586"/>
      <c r="B108" s="587"/>
      <c r="C108" s="587"/>
      <c r="D108" s="587"/>
      <c r="E108" s="587"/>
      <c r="F108" s="587"/>
      <c r="G108" s="587"/>
      <c r="H108" s="588"/>
      <c r="I108" s="589"/>
      <c r="J108" s="589"/>
      <c r="K108" s="589"/>
      <c r="L108" s="589"/>
      <c r="M108" s="589"/>
      <c r="N108" s="589"/>
      <c r="O108" s="589"/>
      <c r="P108" s="589"/>
      <c r="Q108" s="589"/>
      <c r="R108" s="590"/>
      <c r="S108" s="591"/>
    </row>
    <row r="109" spans="1:19" ht="5.25" customHeight="1" thickTop="1" x14ac:dyDescent="0.25">
      <c r="A109" s="129"/>
      <c r="B109" s="129"/>
      <c r="C109" s="129"/>
      <c r="D109" s="129"/>
      <c r="E109" s="129"/>
      <c r="F109" s="129"/>
      <c r="G109" s="129"/>
      <c r="H109" s="130"/>
      <c r="I109" s="131"/>
      <c r="J109" s="131"/>
      <c r="K109" s="131"/>
      <c r="L109" s="131"/>
      <c r="M109" s="131"/>
      <c r="N109" s="131"/>
      <c r="O109" s="131"/>
      <c r="P109" s="131"/>
      <c r="Q109" s="131"/>
      <c r="R109" s="132"/>
      <c r="S109" s="131"/>
    </row>
    <row r="110" spans="1:19" ht="18" customHeight="1" x14ac:dyDescent="0.25">
      <c r="J110" s="133"/>
      <c r="K110" s="133"/>
      <c r="L110" s="133"/>
      <c r="M110" s="133"/>
      <c r="N110" s="133"/>
      <c r="O110" s="133"/>
      <c r="P110" s="133"/>
    </row>
    <row r="111" spans="1:19" ht="18" customHeight="1" x14ac:dyDescent="0.25">
      <c r="R111" s="203"/>
    </row>
    <row r="112" spans="1:19" ht="18" customHeight="1" x14ac:dyDescent="0.25">
      <c r="R112" s="203"/>
    </row>
    <row r="113" spans="10:18" ht="18" customHeight="1" x14ac:dyDescent="0.25">
      <c r="J113" s="203"/>
    </row>
    <row r="114" spans="10:18" ht="18" customHeight="1" x14ac:dyDescent="0.25">
      <c r="L114" s="203"/>
      <c r="R114" s="203"/>
    </row>
    <row r="117" spans="10:18" ht="18" customHeight="1" x14ac:dyDescent="0.25">
      <c r="L117" s="203"/>
      <c r="M117" s="203"/>
    </row>
    <row r="118" spans="10:18" ht="18" customHeight="1" x14ac:dyDescent="0.25">
      <c r="M118" s="203"/>
    </row>
  </sheetData>
  <mergeCells count="10">
    <mergeCell ref="A97:H97"/>
    <mergeCell ref="A1:S1"/>
    <mergeCell ref="A2:S2"/>
    <mergeCell ref="A3:S3"/>
    <mergeCell ref="A4:S4"/>
    <mergeCell ref="A7:H8"/>
    <mergeCell ref="I7:Q7"/>
    <mergeCell ref="R7:S8"/>
    <mergeCell ref="A95:H95"/>
    <mergeCell ref="A83:H83"/>
  </mergeCells>
  <printOptions horizontalCentered="1"/>
  <pageMargins left="0" right="0" top="0.39370078740157483" bottom="0.39370078740157483" header="0" footer="0.19685039370078741"/>
  <pageSetup scale="55" orientation="landscape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C36"/>
  <sheetViews>
    <sheetView showGridLines="0" zoomScaleNormal="100" workbookViewId="0">
      <selection activeCell="A21" sqref="A21"/>
    </sheetView>
  </sheetViews>
  <sheetFormatPr baseColWidth="10" defaultColWidth="11.42578125" defaultRowHeight="18" customHeight="1" x14ac:dyDescent="0.25"/>
  <cols>
    <col min="1" max="1" width="96.7109375" style="117" customWidth="1"/>
    <col min="2" max="2" width="15.7109375" style="117" customWidth="1"/>
    <col min="3" max="3" width="1.28515625" style="117" customWidth="1"/>
    <col min="4" max="4" width="11.42578125" style="117"/>
    <col min="5" max="5" width="12.42578125" style="117" bestFit="1" customWidth="1"/>
    <col min="6" max="16384" width="11.42578125" style="117"/>
  </cols>
  <sheetData>
    <row r="1" spans="1:3" ht="28.5" customHeight="1" x14ac:dyDescent="0.25">
      <c r="A1" s="1093" t="s">
        <v>722</v>
      </c>
      <c r="B1" s="1093"/>
      <c r="C1" s="1093"/>
    </row>
    <row r="2" spans="1:3" ht="25.5" customHeight="1" x14ac:dyDescent="0.25">
      <c r="A2" s="997" t="s">
        <v>726</v>
      </c>
      <c r="B2" s="1093"/>
      <c r="C2" s="1093"/>
    </row>
    <row r="3" spans="1:3" ht="31.5" customHeight="1" x14ac:dyDescent="0.25">
      <c r="A3" s="1118" t="s">
        <v>1265</v>
      </c>
      <c r="B3" s="1118"/>
      <c r="C3" s="1118"/>
    </row>
    <row r="4" spans="1:3" ht="13.5" customHeight="1" x14ac:dyDescent="0.25">
      <c r="A4" s="1094" t="s">
        <v>0</v>
      </c>
      <c r="B4" s="1094"/>
      <c r="C4" s="1094"/>
    </row>
    <row r="5" spans="1:3" ht="9.75" customHeight="1" x14ac:dyDescent="0.25">
      <c r="A5" s="134"/>
      <c r="B5" s="134"/>
      <c r="C5" s="134"/>
    </row>
    <row r="6" spans="1:3" ht="4.5" customHeight="1" thickBot="1" x14ac:dyDescent="0.3">
      <c r="A6" s="118"/>
      <c r="B6" s="118"/>
      <c r="C6" s="118"/>
    </row>
    <row r="7" spans="1:3" ht="14.1" customHeight="1" thickTop="1" x14ac:dyDescent="0.25">
      <c r="A7" s="1119" t="s">
        <v>113</v>
      </c>
      <c r="B7" s="1104" t="s">
        <v>3</v>
      </c>
      <c r="C7" s="1105"/>
    </row>
    <row r="8" spans="1:3" s="119" customFormat="1" ht="14.1" customHeight="1" thickBot="1" x14ac:dyDescent="0.3">
      <c r="A8" s="1120"/>
      <c r="B8" s="1106"/>
      <c r="C8" s="1107"/>
    </row>
    <row r="9" spans="1:3" ht="8.1" customHeight="1" thickTop="1" thickBot="1" x14ac:dyDescent="0.3">
      <c r="A9" s="204"/>
      <c r="B9" s="122"/>
      <c r="C9" s="899"/>
    </row>
    <row r="10" spans="1:3" ht="24.75" customHeight="1" thickTop="1" x14ac:dyDescent="0.25">
      <c r="A10" s="800" t="s">
        <v>783</v>
      </c>
      <c r="B10" s="1114">
        <v>202276</v>
      </c>
      <c r="C10" s="1115"/>
    </row>
    <row r="11" spans="1:3" ht="24.75" customHeight="1" x14ac:dyDescent="0.25">
      <c r="A11" s="801" t="s">
        <v>784</v>
      </c>
      <c r="B11" s="1116">
        <v>108660</v>
      </c>
      <c r="C11" s="1117"/>
    </row>
    <row r="12" spans="1:3" ht="24.75" customHeight="1" x14ac:dyDescent="0.25">
      <c r="A12" s="802" t="s">
        <v>1266</v>
      </c>
      <c r="B12" s="759">
        <v>108660</v>
      </c>
      <c r="C12" s="807"/>
    </row>
    <row r="13" spans="1:3" ht="24.75" customHeight="1" x14ac:dyDescent="0.25">
      <c r="A13" s="801" t="s">
        <v>794</v>
      </c>
      <c r="B13" s="808">
        <v>45018</v>
      </c>
      <c r="C13" s="809"/>
    </row>
    <row r="14" spans="1:3" ht="24.75" customHeight="1" x14ac:dyDescent="0.25">
      <c r="A14" s="802" t="s">
        <v>1267</v>
      </c>
      <c r="B14" s="759">
        <v>18090</v>
      </c>
      <c r="C14" s="807"/>
    </row>
    <row r="15" spans="1:3" ht="24.75" customHeight="1" x14ac:dyDescent="0.25">
      <c r="A15" s="802" t="s">
        <v>1268</v>
      </c>
      <c r="B15" s="759">
        <v>26928</v>
      </c>
      <c r="C15" s="807"/>
    </row>
    <row r="16" spans="1:3" ht="24.75" customHeight="1" x14ac:dyDescent="0.25">
      <c r="A16" s="801" t="s">
        <v>803</v>
      </c>
      <c r="B16" s="808">
        <v>48598</v>
      </c>
      <c r="C16" s="809"/>
    </row>
    <row r="17" spans="1:3" ht="24.75" customHeight="1" x14ac:dyDescent="0.25">
      <c r="A17" s="802" t="s">
        <v>1269</v>
      </c>
      <c r="B17" s="810">
        <v>41530</v>
      </c>
      <c r="C17" s="811"/>
    </row>
    <row r="18" spans="1:3" ht="24.75" customHeight="1" x14ac:dyDescent="0.25">
      <c r="A18" s="802" t="s">
        <v>1270</v>
      </c>
      <c r="B18" s="810">
        <v>7068</v>
      </c>
      <c r="C18" s="811"/>
    </row>
    <row r="19" spans="1:3" ht="24.75" customHeight="1" x14ac:dyDescent="0.25">
      <c r="A19" s="800" t="s">
        <v>878</v>
      </c>
      <c r="B19" s="812">
        <v>34536</v>
      </c>
      <c r="C19" s="813"/>
    </row>
    <row r="20" spans="1:3" ht="24.75" customHeight="1" x14ac:dyDescent="0.25">
      <c r="A20" s="801" t="s">
        <v>1271</v>
      </c>
      <c r="B20" s="808">
        <v>24000</v>
      </c>
      <c r="C20" s="809"/>
    </row>
    <row r="21" spans="1:3" ht="24.75" customHeight="1" x14ac:dyDescent="0.25">
      <c r="A21" s="802" t="s">
        <v>1272</v>
      </c>
      <c r="B21" s="759">
        <v>24000</v>
      </c>
      <c r="C21" s="807"/>
    </row>
    <row r="22" spans="1:3" ht="24.75" customHeight="1" x14ac:dyDescent="0.25">
      <c r="A22" s="801" t="s">
        <v>1273</v>
      </c>
      <c r="B22" s="808">
        <v>6000</v>
      </c>
      <c r="C22" s="809"/>
    </row>
    <row r="23" spans="1:3" ht="24.75" customHeight="1" x14ac:dyDescent="0.25">
      <c r="A23" s="802" t="s">
        <v>1274</v>
      </c>
      <c r="B23" s="759">
        <v>6000</v>
      </c>
      <c r="C23" s="807"/>
    </row>
    <row r="24" spans="1:3" ht="24.75" customHeight="1" x14ac:dyDescent="0.25">
      <c r="A24" s="801" t="s">
        <v>948</v>
      </c>
      <c r="B24" s="808">
        <v>4536</v>
      </c>
      <c r="C24" s="809"/>
    </row>
    <row r="25" spans="1:3" ht="24.75" customHeight="1" x14ac:dyDescent="0.25">
      <c r="A25" s="802" t="s">
        <v>1275</v>
      </c>
      <c r="B25" s="759">
        <v>4536</v>
      </c>
      <c r="C25" s="807"/>
    </row>
    <row r="26" spans="1:3" ht="2.25" customHeight="1" thickBot="1" x14ac:dyDescent="0.3">
      <c r="A26" s="803"/>
      <c r="B26" s="126"/>
      <c r="C26" s="127"/>
    </row>
    <row r="27" spans="1:3" ht="5.25" customHeight="1" thickTop="1" thickBot="1" x14ac:dyDescent="0.3">
      <c r="A27" s="898"/>
      <c r="B27" s="128"/>
      <c r="C27" s="897"/>
    </row>
    <row r="28" spans="1:3" ht="8.1" customHeight="1" thickTop="1" x14ac:dyDescent="0.25">
      <c r="A28" s="804"/>
      <c r="B28" s="1108">
        <f>SUM(B11,B13,B16,B20,B22,B24)</f>
        <v>236812</v>
      </c>
      <c r="C28" s="1109"/>
    </row>
    <row r="29" spans="1:3" ht="13.5" customHeight="1" x14ac:dyDescent="0.25">
      <c r="A29" s="805" t="s">
        <v>14</v>
      </c>
      <c r="B29" s="1110"/>
      <c r="C29" s="1111"/>
    </row>
    <row r="30" spans="1:3" ht="8.1" customHeight="1" thickBot="1" x14ac:dyDescent="0.3">
      <c r="A30" s="806"/>
      <c r="B30" s="1112"/>
      <c r="C30" s="1113"/>
    </row>
    <row r="31" spans="1:3" ht="5.25" customHeight="1" thickTop="1" x14ac:dyDescent="0.25">
      <c r="A31" s="130"/>
      <c r="B31" s="132"/>
      <c r="C31" s="131"/>
    </row>
    <row r="33" spans="2:2" ht="18" customHeight="1" x14ac:dyDescent="0.25">
      <c r="B33" s="203"/>
    </row>
    <row r="34" spans="2:2" ht="18" customHeight="1" x14ac:dyDescent="0.25">
      <c r="B34" s="203"/>
    </row>
    <row r="36" spans="2:2" ht="18" customHeight="1" x14ac:dyDescent="0.25">
      <c r="B36" s="203"/>
    </row>
  </sheetData>
  <mergeCells count="9">
    <mergeCell ref="B28:C30"/>
    <mergeCell ref="B10:C10"/>
    <mergeCell ref="B11:C11"/>
    <mergeCell ref="A1:C1"/>
    <mergeCell ref="A2:C2"/>
    <mergeCell ref="A3:C3"/>
    <mergeCell ref="A4:C4"/>
    <mergeCell ref="A7:A8"/>
    <mergeCell ref="B7:C8"/>
  </mergeCells>
  <printOptions horizontalCentered="1"/>
  <pageMargins left="0" right="0" top="0.39370078740157483" bottom="0.39370078740157483" header="0" footer="0.19685039370078741"/>
  <pageSetup scale="91" fitToHeight="0" orientation="portrait" r:id="rId1"/>
  <headerFooter alignWithMargins="0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95"/>
  <sheetViews>
    <sheetView zoomScaleNormal="100" workbookViewId="0">
      <selection activeCell="H19" sqref="H19"/>
    </sheetView>
  </sheetViews>
  <sheetFormatPr baseColWidth="10" defaultColWidth="11.42578125" defaultRowHeight="18" customHeight="1" x14ac:dyDescent="0.25"/>
  <cols>
    <col min="1" max="1" width="2.85546875" style="138" customWidth="1"/>
    <col min="2" max="5" width="2" style="138" bestFit="1" customWidth="1"/>
    <col min="6" max="7" width="3" style="138" bestFit="1" customWidth="1"/>
    <col min="8" max="8" width="99.42578125" style="138" customWidth="1"/>
    <col min="9" max="9" width="15.5703125" style="138" customWidth="1"/>
    <col min="10" max="10" width="0.85546875" style="138" customWidth="1"/>
    <col min="11" max="16384" width="11.42578125" style="138"/>
  </cols>
  <sheetData>
    <row r="1" spans="1:11" ht="18" customHeight="1" x14ac:dyDescent="0.25">
      <c r="A1" s="1093" t="s">
        <v>723</v>
      </c>
      <c r="B1" s="1093"/>
      <c r="C1" s="1093"/>
      <c r="D1" s="1093"/>
      <c r="E1" s="1093"/>
      <c r="F1" s="1093"/>
      <c r="G1" s="1093"/>
      <c r="H1" s="1093"/>
      <c r="I1" s="1093"/>
      <c r="J1" s="1093"/>
    </row>
    <row r="2" spans="1:11" ht="16.5" customHeight="1" x14ac:dyDescent="0.25">
      <c r="A2" s="997" t="s">
        <v>726</v>
      </c>
      <c r="B2" s="997"/>
      <c r="C2" s="997"/>
      <c r="D2" s="997"/>
      <c r="E2" s="997"/>
      <c r="F2" s="997"/>
      <c r="G2" s="997"/>
      <c r="H2" s="1093"/>
      <c r="I2" s="1093"/>
      <c r="J2" s="1093"/>
    </row>
    <row r="3" spans="1:11" ht="14.25" customHeight="1" x14ac:dyDescent="0.25">
      <c r="A3" s="1137" t="s">
        <v>1287</v>
      </c>
      <c r="B3" s="1137"/>
      <c r="C3" s="1137"/>
      <c r="D3" s="1137"/>
      <c r="E3" s="1137"/>
      <c r="F3" s="1137"/>
      <c r="G3" s="1137"/>
      <c r="H3" s="1137"/>
      <c r="I3" s="1137"/>
      <c r="J3" s="1137"/>
    </row>
    <row r="4" spans="1:11" ht="15" customHeight="1" x14ac:dyDescent="0.25">
      <c r="A4" s="1093" t="s">
        <v>576</v>
      </c>
      <c r="B4" s="1093"/>
      <c r="C4" s="1093"/>
      <c r="D4" s="1093"/>
      <c r="E4" s="1093"/>
      <c r="F4" s="1093"/>
      <c r="G4" s="1093"/>
      <c r="H4" s="1093"/>
      <c r="I4" s="1093"/>
      <c r="J4" s="1093"/>
    </row>
    <row r="5" spans="1:11" ht="15" customHeight="1" x14ac:dyDescent="0.25">
      <c r="A5" s="1094" t="s">
        <v>15</v>
      </c>
      <c r="B5" s="1094"/>
      <c r="C5" s="1094"/>
      <c r="D5" s="1094"/>
      <c r="E5" s="1094"/>
      <c r="F5" s="1094"/>
      <c r="G5" s="1094"/>
      <c r="H5" s="1094"/>
      <c r="I5" s="1094"/>
      <c r="J5" s="1094"/>
    </row>
    <row r="6" spans="1:11" ht="9.9499999999999993" customHeight="1" thickBot="1" x14ac:dyDescent="0.3">
      <c r="A6" s="319"/>
      <c r="B6" s="319"/>
      <c r="C6" s="319"/>
      <c r="D6" s="319"/>
      <c r="E6" s="319"/>
      <c r="F6" s="319"/>
      <c r="G6" s="319"/>
      <c r="H6" s="319"/>
      <c r="I6" s="319"/>
      <c r="J6" s="319"/>
    </row>
    <row r="7" spans="1:11" ht="16.5" thickTop="1" x14ac:dyDescent="0.25">
      <c r="A7" s="1127" t="s">
        <v>31</v>
      </c>
      <c r="B7" s="1128"/>
      <c r="C7" s="1128"/>
      <c r="D7" s="1128"/>
      <c r="E7" s="1128"/>
      <c r="F7" s="1128"/>
      <c r="G7" s="1128"/>
      <c r="H7" s="1129"/>
      <c r="I7" s="1133" t="s">
        <v>252</v>
      </c>
      <c r="J7" s="1135"/>
    </row>
    <row r="8" spans="1:11" s="139" customFormat="1" ht="16.5" thickBot="1" x14ac:dyDescent="0.3">
      <c r="A8" s="1130"/>
      <c r="B8" s="1131"/>
      <c r="C8" s="1131"/>
      <c r="D8" s="1131"/>
      <c r="E8" s="1131"/>
      <c r="F8" s="1131"/>
      <c r="G8" s="1131"/>
      <c r="H8" s="1132"/>
      <c r="I8" s="1134"/>
      <c r="J8" s="1136"/>
    </row>
    <row r="9" spans="1:11" ht="8.1" customHeight="1" thickTop="1" thickBot="1" x14ac:dyDescent="0.3">
      <c r="A9" s="320"/>
      <c r="B9" s="320"/>
      <c r="C9" s="320"/>
      <c r="D9" s="320"/>
      <c r="E9" s="320"/>
      <c r="F9" s="320"/>
      <c r="G9" s="320"/>
      <c r="H9" s="205"/>
      <c r="I9" s="205"/>
      <c r="J9" s="896"/>
    </row>
    <row r="10" spans="1:11" ht="15" customHeight="1" thickTop="1" x14ac:dyDescent="0.25">
      <c r="A10" s="303" t="s">
        <v>134</v>
      </c>
      <c r="B10" s="322"/>
      <c r="C10" s="322"/>
      <c r="D10" s="322"/>
      <c r="E10" s="322"/>
      <c r="F10" s="322"/>
      <c r="G10" s="322"/>
      <c r="H10" s="337"/>
      <c r="I10" s="141"/>
      <c r="J10" s="140"/>
    </row>
    <row r="11" spans="1:11" ht="16.149999999999999" customHeight="1" x14ac:dyDescent="0.25">
      <c r="A11" s="178">
        <v>2</v>
      </c>
      <c r="B11" s="159">
        <v>0</v>
      </c>
      <c r="C11" s="159">
        <v>0</v>
      </c>
      <c r="D11" s="159">
        <v>0</v>
      </c>
      <c r="E11" s="159">
        <v>0</v>
      </c>
      <c r="F11" s="160"/>
      <c r="G11" s="324"/>
      <c r="H11" s="338" t="s">
        <v>264</v>
      </c>
      <c r="I11" s="141"/>
      <c r="J11" s="140"/>
    </row>
    <row r="12" spans="1:11" ht="16.149999999999999" customHeight="1" x14ac:dyDescent="0.25">
      <c r="A12" s="178">
        <v>2</v>
      </c>
      <c r="B12" s="159">
        <v>1</v>
      </c>
      <c r="C12" s="159">
        <v>0</v>
      </c>
      <c r="D12" s="159">
        <v>0</v>
      </c>
      <c r="E12" s="159">
        <v>0</v>
      </c>
      <c r="F12" s="160"/>
      <c r="G12" s="324"/>
      <c r="H12" s="338" t="s">
        <v>260</v>
      </c>
      <c r="I12" s="141"/>
      <c r="J12" s="140"/>
    </row>
    <row r="13" spans="1:11" ht="16.149999999999999" customHeight="1" x14ac:dyDescent="0.25">
      <c r="A13" s="178">
        <v>2</v>
      </c>
      <c r="B13" s="159">
        <v>1</v>
      </c>
      <c r="C13" s="159">
        <v>1</v>
      </c>
      <c r="D13" s="159">
        <v>0</v>
      </c>
      <c r="E13" s="159">
        <v>0</v>
      </c>
      <c r="F13" s="160"/>
      <c r="G13" s="324"/>
      <c r="H13" s="338" t="s">
        <v>263</v>
      </c>
      <c r="I13" s="141"/>
      <c r="J13" s="140"/>
      <c r="K13" s="138" t="s">
        <v>713</v>
      </c>
    </row>
    <row r="14" spans="1:11" ht="16.149999999999999" customHeight="1" x14ac:dyDescent="0.25">
      <c r="A14" s="178">
        <v>2</v>
      </c>
      <c r="B14" s="159">
        <v>1</v>
      </c>
      <c r="C14" s="159">
        <v>1</v>
      </c>
      <c r="D14" s="159">
        <v>2</v>
      </c>
      <c r="E14" s="159">
        <v>0</v>
      </c>
      <c r="F14" s="160"/>
      <c r="G14" s="324"/>
      <c r="H14" s="338" t="s">
        <v>136</v>
      </c>
      <c r="I14" s="141"/>
      <c r="J14" s="140"/>
    </row>
    <row r="15" spans="1:11" ht="16.149999999999999" customHeight="1" x14ac:dyDescent="0.25">
      <c r="A15" s="178">
        <v>2</v>
      </c>
      <c r="B15" s="159">
        <v>1</v>
      </c>
      <c r="C15" s="159">
        <v>1</v>
      </c>
      <c r="D15" s="159">
        <v>2</v>
      </c>
      <c r="E15" s="159">
        <v>0</v>
      </c>
      <c r="F15" s="160"/>
      <c r="G15" s="324"/>
      <c r="H15" s="338" t="s">
        <v>606</v>
      </c>
      <c r="I15" s="141"/>
      <c r="J15" s="140"/>
    </row>
    <row r="16" spans="1:11" ht="16.149999999999999" customHeight="1" x14ac:dyDescent="0.25">
      <c r="A16" s="178">
        <v>2</v>
      </c>
      <c r="B16" s="159">
        <v>1</v>
      </c>
      <c r="C16" s="159">
        <v>1</v>
      </c>
      <c r="D16" s="159">
        <v>2</v>
      </c>
      <c r="E16" s="159">
        <v>0</v>
      </c>
      <c r="F16" s="159">
        <v>28</v>
      </c>
      <c r="G16" s="323"/>
      <c r="H16" s="338" t="s">
        <v>375</v>
      </c>
      <c r="I16" s="346"/>
      <c r="J16" s="140"/>
    </row>
    <row r="17" spans="1:10" ht="16.899999999999999" customHeight="1" x14ac:dyDescent="0.25">
      <c r="A17" s="181">
        <v>2</v>
      </c>
      <c r="B17" s="160">
        <v>1</v>
      </c>
      <c r="C17" s="160">
        <v>1</v>
      </c>
      <c r="D17" s="160">
        <v>2</v>
      </c>
      <c r="E17" s="160">
        <v>0</v>
      </c>
      <c r="F17" s="160">
        <v>28</v>
      </c>
      <c r="G17" s="310" t="s">
        <v>4</v>
      </c>
      <c r="H17" s="592" t="s">
        <v>167</v>
      </c>
      <c r="I17" s="602">
        <v>122888673</v>
      </c>
      <c r="J17" s="143"/>
    </row>
    <row r="18" spans="1:10" ht="16.899999999999999" customHeight="1" x14ac:dyDescent="0.25">
      <c r="A18" s="181">
        <v>2</v>
      </c>
      <c r="B18" s="160">
        <v>1</v>
      </c>
      <c r="C18" s="160">
        <v>1</v>
      </c>
      <c r="D18" s="160">
        <v>2</v>
      </c>
      <c r="E18" s="160">
        <v>0</v>
      </c>
      <c r="F18" s="160">
        <v>28</v>
      </c>
      <c r="G18" s="310" t="s">
        <v>5</v>
      </c>
      <c r="H18" s="593" t="s">
        <v>168</v>
      </c>
      <c r="I18" s="602">
        <v>63332094</v>
      </c>
      <c r="J18" s="143"/>
    </row>
    <row r="19" spans="1:10" ht="16.899999999999999" customHeight="1" x14ac:dyDescent="0.25">
      <c r="A19" s="181">
        <v>2</v>
      </c>
      <c r="B19" s="160">
        <v>1</v>
      </c>
      <c r="C19" s="160">
        <v>1</v>
      </c>
      <c r="D19" s="160">
        <v>2</v>
      </c>
      <c r="E19" s="160">
        <v>0</v>
      </c>
      <c r="F19" s="160">
        <v>28</v>
      </c>
      <c r="G19" s="310" t="s">
        <v>6</v>
      </c>
      <c r="H19" s="594" t="s">
        <v>169</v>
      </c>
      <c r="I19" s="602">
        <v>228557762</v>
      </c>
      <c r="J19" s="143"/>
    </row>
    <row r="20" spans="1:10" ht="16.899999999999999" customHeight="1" x14ac:dyDescent="0.25">
      <c r="A20" s="181">
        <v>2</v>
      </c>
      <c r="B20" s="160">
        <v>1</v>
      </c>
      <c r="C20" s="160">
        <v>1</v>
      </c>
      <c r="D20" s="160">
        <v>2</v>
      </c>
      <c r="E20" s="160">
        <v>0</v>
      </c>
      <c r="F20" s="160">
        <v>28</v>
      </c>
      <c r="G20" s="310" t="s">
        <v>7</v>
      </c>
      <c r="H20" s="594" t="s">
        <v>170</v>
      </c>
      <c r="I20" s="602">
        <v>53093284</v>
      </c>
      <c r="J20" s="143"/>
    </row>
    <row r="21" spans="1:10" ht="16.899999999999999" customHeight="1" x14ac:dyDescent="0.25">
      <c r="A21" s="181">
        <v>2</v>
      </c>
      <c r="B21" s="160">
        <v>1</v>
      </c>
      <c r="C21" s="160">
        <v>1</v>
      </c>
      <c r="D21" s="160">
        <v>2</v>
      </c>
      <c r="E21" s="160">
        <v>0</v>
      </c>
      <c r="F21" s="160">
        <v>28</v>
      </c>
      <c r="G21" s="310" t="s">
        <v>9</v>
      </c>
      <c r="H21" s="595" t="s">
        <v>171</v>
      </c>
      <c r="I21" s="602">
        <v>19809937</v>
      </c>
      <c r="J21" s="143"/>
    </row>
    <row r="22" spans="1:10" ht="16.899999999999999" customHeight="1" x14ac:dyDescent="0.25">
      <c r="A22" s="181">
        <v>2</v>
      </c>
      <c r="B22" s="160">
        <v>1</v>
      </c>
      <c r="C22" s="160">
        <v>1</v>
      </c>
      <c r="D22" s="160">
        <v>2</v>
      </c>
      <c r="E22" s="160">
        <v>0</v>
      </c>
      <c r="F22" s="160">
        <v>28</v>
      </c>
      <c r="G22" s="310" t="s">
        <v>10</v>
      </c>
      <c r="H22" s="592" t="s">
        <v>172</v>
      </c>
      <c r="I22" s="602">
        <v>18068931</v>
      </c>
      <c r="J22" s="143"/>
    </row>
    <row r="23" spans="1:10" ht="16.899999999999999" customHeight="1" x14ac:dyDescent="0.25">
      <c r="A23" s="181">
        <v>2</v>
      </c>
      <c r="B23" s="160">
        <v>1</v>
      </c>
      <c r="C23" s="160">
        <v>1</v>
      </c>
      <c r="D23" s="160">
        <v>2</v>
      </c>
      <c r="E23" s="160">
        <v>0</v>
      </c>
      <c r="F23" s="160">
        <v>28</v>
      </c>
      <c r="G23" s="310" t="s">
        <v>11</v>
      </c>
      <c r="H23" s="595" t="s">
        <v>305</v>
      </c>
      <c r="I23" s="602">
        <v>42898582</v>
      </c>
      <c r="J23" s="143"/>
    </row>
    <row r="24" spans="1:10" ht="16.899999999999999" customHeight="1" x14ac:dyDescent="0.25">
      <c r="A24" s="181">
        <v>2</v>
      </c>
      <c r="B24" s="160">
        <v>1</v>
      </c>
      <c r="C24" s="160">
        <v>1</v>
      </c>
      <c r="D24" s="160">
        <v>2</v>
      </c>
      <c r="E24" s="160">
        <v>0</v>
      </c>
      <c r="F24" s="160">
        <v>28</v>
      </c>
      <c r="G24" s="325" t="s">
        <v>12</v>
      </c>
      <c r="H24" s="596" t="s">
        <v>111</v>
      </c>
      <c r="I24" s="602">
        <v>27952168</v>
      </c>
      <c r="J24" s="143"/>
    </row>
    <row r="25" spans="1:10" ht="16.899999999999999" customHeight="1" x14ac:dyDescent="0.25">
      <c r="A25" s="181">
        <v>2</v>
      </c>
      <c r="B25" s="160">
        <v>1</v>
      </c>
      <c r="C25" s="160">
        <v>1</v>
      </c>
      <c r="D25" s="160">
        <v>2</v>
      </c>
      <c r="E25" s="160">
        <v>0</v>
      </c>
      <c r="F25" s="160">
        <v>28</v>
      </c>
      <c r="G25" s="325" t="s">
        <v>13</v>
      </c>
      <c r="H25" s="596" t="s">
        <v>112</v>
      </c>
      <c r="I25" s="602">
        <v>23603656</v>
      </c>
      <c r="J25" s="143"/>
    </row>
    <row r="26" spans="1:10" ht="16.899999999999999" customHeight="1" x14ac:dyDescent="0.25">
      <c r="A26" s="181">
        <v>2</v>
      </c>
      <c r="B26" s="160">
        <v>1</v>
      </c>
      <c r="C26" s="160">
        <v>1</v>
      </c>
      <c r="D26" s="160">
        <v>2</v>
      </c>
      <c r="E26" s="160">
        <v>0</v>
      </c>
      <c r="F26" s="160">
        <v>28</v>
      </c>
      <c r="G26" s="311">
        <v>10</v>
      </c>
      <c r="H26" s="597" t="s">
        <v>204</v>
      </c>
      <c r="I26" s="602">
        <v>8167416</v>
      </c>
      <c r="J26" s="143"/>
    </row>
    <row r="27" spans="1:10" ht="16.899999999999999" customHeight="1" x14ac:dyDescent="0.25">
      <c r="A27" s="181">
        <v>2</v>
      </c>
      <c r="B27" s="160">
        <v>1</v>
      </c>
      <c r="C27" s="160">
        <v>1</v>
      </c>
      <c r="D27" s="160">
        <v>2</v>
      </c>
      <c r="E27" s="160">
        <v>0</v>
      </c>
      <c r="F27" s="160">
        <v>28</v>
      </c>
      <c r="G27" s="326">
        <v>11</v>
      </c>
      <c r="H27" s="596" t="s">
        <v>349</v>
      </c>
      <c r="I27" s="602">
        <v>10988659</v>
      </c>
      <c r="J27" s="143"/>
    </row>
    <row r="28" spans="1:10" ht="16.899999999999999" customHeight="1" x14ac:dyDescent="0.25">
      <c r="A28" s="181">
        <v>2</v>
      </c>
      <c r="B28" s="160">
        <v>1</v>
      </c>
      <c r="C28" s="160">
        <v>1</v>
      </c>
      <c r="D28" s="160">
        <v>2</v>
      </c>
      <c r="E28" s="160">
        <v>0</v>
      </c>
      <c r="F28" s="160">
        <v>28</v>
      </c>
      <c r="G28" s="311">
        <v>12</v>
      </c>
      <c r="H28" s="592" t="s">
        <v>306</v>
      </c>
      <c r="I28" s="602">
        <v>5653132</v>
      </c>
      <c r="J28" s="143"/>
    </row>
    <row r="29" spans="1:10" ht="16.899999999999999" customHeight="1" x14ac:dyDescent="0.25">
      <c r="A29" s="181">
        <v>2</v>
      </c>
      <c r="B29" s="160">
        <v>1</v>
      </c>
      <c r="C29" s="160">
        <v>1</v>
      </c>
      <c r="D29" s="160">
        <v>2</v>
      </c>
      <c r="E29" s="160">
        <v>0</v>
      </c>
      <c r="F29" s="160">
        <v>28</v>
      </c>
      <c r="G29" s="311">
        <v>13</v>
      </c>
      <c r="H29" s="592" t="s">
        <v>105</v>
      </c>
      <c r="I29" s="602">
        <v>263843085</v>
      </c>
      <c r="J29" s="143"/>
    </row>
    <row r="30" spans="1:10" ht="16.899999999999999" customHeight="1" x14ac:dyDescent="0.25">
      <c r="A30" s="181">
        <v>2</v>
      </c>
      <c r="B30" s="160">
        <v>1</v>
      </c>
      <c r="C30" s="160">
        <v>1</v>
      </c>
      <c r="D30" s="160">
        <v>2</v>
      </c>
      <c r="E30" s="160">
        <v>0</v>
      </c>
      <c r="F30" s="160">
        <v>28</v>
      </c>
      <c r="G30" s="311">
        <v>14</v>
      </c>
      <c r="H30" s="598" t="s">
        <v>106</v>
      </c>
      <c r="I30" s="602">
        <v>194754398</v>
      </c>
      <c r="J30" s="143"/>
    </row>
    <row r="31" spans="1:10" ht="16.899999999999999" customHeight="1" x14ac:dyDescent="0.25">
      <c r="A31" s="181">
        <v>2</v>
      </c>
      <c r="B31" s="160">
        <v>1</v>
      </c>
      <c r="C31" s="160">
        <v>1</v>
      </c>
      <c r="D31" s="160">
        <v>2</v>
      </c>
      <c r="E31" s="160">
        <v>0</v>
      </c>
      <c r="F31" s="160">
        <v>28</v>
      </c>
      <c r="G31" s="310">
        <v>15</v>
      </c>
      <c r="H31" s="592" t="s">
        <v>107</v>
      </c>
      <c r="I31" s="602">
        <v>141313216</v>
      </c>
      <c r="J31" s="143"/>
    </row>
    <row r="32" spans="1:10" ht="16.899999999999999" customHeight="1" x14ac:dyDescent="0.25">
      <c r="A32" s="181">
        <v>2</v>
      </c>
      <c r="B32" s="160">
        <v>1</v>
      </c>
      <c r="C32" s="160">
        <v>1</v>
      </c>
      <c r="D32" s="160">
        <v>2</v>
      </c>
      <c r="E32" s="160">
        <v>0</v>
      </c>
      <c r="F32" s="160">
        <v>28</v>
      </c>
      <c r="G32" s="327">
        <v>16</v>
      </c>
      <c r="H32" s="594" t="s">
        <v>109</v>
      </c>
      <c r="I32" s="602">
        <v>44307929</v>
      </c>
      <c r="J32" s="143"/>
    </row>
    <row r="33" spans="1:11" ht="16.899999999999999" customHeight="1" x14ac:dyDescent="0.25">
      <c r="A33" s="181">
        <v>2</v>
      </c>
      <c r="B33" s="160">
        <v>1</v>
      </c>
      <c r="C33" s="160">
        <v>1</v>
      </c>
      <c r="D33" s="160">
        <v>2</v>
      </c>
      <c r="E33" s="160">
        <v>0</v>
      </c>
      <c r="F33" s="160">
        <v>28</v>
      </c>
      <c r="G33" s="311">
        <v>17</v>
      </c>
      <c r="H33" s="597" t="s">
        <v>307</v>
      </c>
      <c r="I33" s="602">
        <v>2806540</v>
      </c>
      <c r="J33" s="143"/>
    </row>
    <row r="34" spans="1:11" ht="16.899999999999999" customHeight="1" x14ac:dyDescent="0.25">
      <c r="A34" s="181">
        <v>2</v>
      </c>
      <c r="B34" s="160">
        <v>1</v>
      </c>
      <c r="C34" s="160">
        <v>1</v>
      </c>
      <c r="D34" s="160">
        <v>2</v>
      </c>
      <c r="E34" s="160">
        <v>0</v>
      </c>
      <c r="F34" s="160">
        <v>28</v>
      </c>
      <c r="G34" s="328">
        <v>18</v>
      </c>
      <c r="H34" s="597" t="s">
        <v>173</v>
      </c>
      <c r="I34" s="602">
        <v>19682920</v>
      </c>
      <c r="J34" s="143"/>
    </row>
    <row r="35" spans="1:11" ht="16.899999999999999" customHeight="1" x14ac:dyDescent="0.25">
      <c r="A35" s="181">
        <v>2</v>
      </c>
      <c r="B35" s="160">
        <v>1</v>
      </c>
      <c r="C35" s="160">
        <v>1</v>
      </c>
      <c r="D35" s="160">
        <v>2</v>
      </c>
      <c r="E35" s="160">
        <v>0</v>
      </c>
      <c r="F35" s="160">
        <v>28</v>
      </c>
      <c r="G35" s="327">
        <v>19</v>
      </c>
      <c r="H35" s="597" t="s">
        <v>174</v>
      </c>
      <c r="I35" s="602">
        <v>14883306</v>
      </c>
      <c r="J35" s="143"/>
    </row>
    <row r="36" spans="1:11" ht="16.899999999999999" customHeight="1" x14ac:dyDescent="0.25">
      <c r="A36" s="181">
        <v>2</v>
      </c>
      <c r="B36" s="160">
        <v>1</v>
      </c>
      <c r="C36" s="160">
        <v>1</v>
      </c>
      <c r="D36" s="160">
        <v>2</v>
      </c>
      <c r="E36" s="160">
        <v>0</v>
      </c>
      <c r="F36" s="160">
        <v>28</v>
      </c>
      <c r="G36" s="327">
        <v>20</v>
      </c>
      <c r="H36" s="597" t="s">
        <v>110</v>
      </c>
      <c r="I36" s="602">
        <v>16349778</v>
      </c>
      <c r="J36" s="143"/>
    </row>
    <row r="37" spans="1:11" ht="16.899999999999999" customHeight="1" x14ac:dyDescent="0.25">
      <c r="A37" s="181">
        <v>2</v>
      </c>
      <c r="B37" s="160">
        <v>1</v>
      </c>
      <c r="C37" s="160">
        <v>1</v>
      </c>
      <c r="D37" s="160">
        <v>2</v>
      </c>
      <c r="E37" s="160">
        <v>0</v>
      </c>
      <c r="F37" s="160">
        <v>28</v>
      </c>
      <c r="G37" s="311">
        <v>21</v>
      </c>
      <c r="H37" s="596" t="s">
        <v>175</v>
      </c>
      <c r="I37" s="602">
        <v>230705840</v>
      </c>
      <c r="J37" s="143"/>
    </row>
    <row r="38" spans="1:11" ht="16.899999999999999" customHeight="1" x14ac:dyDescent="0.25">
      <c r="A38" s="181">
        <v>2</v>
      </c>
      <c r="B38" s="160">
        <v>1</v>
      </c>
      <c r="C38" s="160">
        <v>1</v>
      </c>
      <c r="D38" s="160">
        <v>2</v>
      </c>
      <c r="E38" s="160">
        <v>0</v>
      </c>
      <c r="F38" s="160">
        <v>28</v>
      </c>
      <c r="G38" s="329" t="s">
        <v>388</v>
      </c>
      <c r="H38" s="599" t="s">
        <v>176</v>
      </c>
      <c r="I38" s="602">
        <v>97004118</v>
      </c>
      <c r="J38" s="143"/>
    </row>
    <row r="39" spans="1:11" ht="16.899999999999999" customHeight="1" x14ac:dyDescent="0.25">
      <c r="A39" s="181">
        <v>2</v>
      </c>
      <c r="B39" s="160">
        <v>1</v>
      </c>
      <c r="C39" s="160">
        <v>1</v>
      </c>
      <c r="D39" s="160">
        <v>2</v>
      </c>
      <c r="E39" s="160">
        <v>0</v>
      </c>
      <c r="F39" s="160">
        <v>28</v>
      </c>
      <c r="G39" s="324" t="s">
        <v>90</v>
      </c>
      <c r="H39" s="592" t="s">
        <v>177</v>
      </c>
      <c r="I39" s="602">
        <v>13772098</v>
      </c>
      <c r="J39" s="143"/>
    </row>
    <row r="40" spans="1:11" ht="16.899999999999999" customHeight="1" x14ac:dyDescent="0.25">
      <c r="A40" s="181">
        <v>2</v>
      </c>
      <c r="B40" s="160">
        <v>1</v>
      </c>
      <c r="C40" s="160">
        <v>1</v>
      </c>
      <c r="D40" s="160">
        <v>2</v>
      </c>
      <c r="E40" s="160">
        <v>0</v>
      </c>
      <c r="F40" s="160">
        <v>28</v>
      </c>
      <c r="G40" s="327">
        <v>24</v>
      </c>
      <c r="H40" s="594" t="s">
        <v>178</v>
      </c>
      <c r="I40" s="602">
        <v>8412709</v>
      </c>
      <c r="J40" s="143"/>
    </row>
    <row r="41" spans="1:11" ht="16.899999999999999" customHeight="1" x14ac:dyDescent="0.25">
      <c r="A41" s="181">
        <v>2</v>
      </c>
      <c r="B41" s="160">
        <v>1</v>
      </c>
      <c r="C41" s="160">
        <v>1</v>
      </c>
      <c r="D41" s="160">
        <v>2</v>
      </c>
      <c r="E41" s="160">
        <v>0</v>
      </c>
      <c r="F41" s="160">
        <v>28</v>
      </c>
      <c r="G41" s="327">
        <v>25</v>
      </c>
      <c r="H41" s="600" t="s">
        <v>308</v>
      </c>
      <c r="I41" s="602">
        <v>103531788</v>
      </c>
      <c r="J41" s="143"/>
    </row>
    <row r="42" spans="1:11" ht="16.899999999999999" customHeight="1" x14ac:dyDescent="0.25">
      <c r="A42" s="181">
        <v>2</v>
      </c>
      <c r="B42" s="160">
        <v>1</v>
      </c>
      <c r="C42" s="160">
        <v>1</v>
      </c>
      <c r="D42" s="160">
        <v>2</v>
      </c>
      <c r="E42" s="160">
        <v>0</v>
      </c>
      <c r="F42" s="160">
        <v>28</v>
      </c>
      <c r="G42" s="329" t="s">
        <v>389</v>
      </c>
      <c r="H42" s="601" t="s">
        <v>179</v>
      </c>
      <c r="I42" s="602">
        <v>45498017</v>
      </c>
      <c r="J42" s="143"/>
    </row>
    <row r="43" spans="1:11" ht="16.899999999999999" customHeight="1" x14ac:dyDescent="0.25">
      <c r="A43" s="181">
        <v>2</v>
      </c>
      <c r="B43" s="160">
        <v>1</v>
      </c>
      <c r="C43" s="160">
        <v>1</v>
      </c>
      <c r="D43" s="160">
        <v>2</v>
      </c>
      <c r="E43" s="160">
        <v>0</v>
      </c>
      <c r="F43" s="160">
        <v>28</v>
      </c>
      <c r="G43" s="324" t="s">
        <v>91</v>
      </c>
      <c r="H43" s="596" t="s">
        <v>577</v>
      </c>
      <c r="I43" s="602">
        <v>115022799</v>
      </c>
      <c r="J43" s="143"/>
      <c r="K43" s="141"/>
    </row>
    <row r="44" spans="1:11" ht="16.899999999999999" customHeight="1" x14ac:dyDescent="0.25">
      <c r="A44" s="181">
        <v>2</v>
      </c>
      <c r="B44" s="160">
        <v>1</v>
      </c>
      <c r="C44" s="160">
        <v>1</v>
      </c>
      <c r="D44" s="160">
        <v>2</v>
      </c>
      <c r="E44" s="160">
        <v>0</v>
      </c>
      <c r="F44" s="160">
        <v>28</v>
      </c>
      <c r="G44" s="311">
        <v>28</v>
      </c>
      <c r="H44" s="592" t="s">
        <v>350</v>
      </c>
      <c r="I44" s="602">
        <v>87105859</v>
      </c>
      <c r="J44" s="153"/>
    </row>
    <row r="45" spans="1:11" ht="16.899999999999999" customHeight="1" x14ac:dyDescent="0.25">
      <c r="A45" s="181">
        <v>2</v>
      </c>
      <c r="B45" s="160">
        <v>1</v>
      </c>
      <c r="C45" s="160">
        <v>1</v>
      </c>
      <c r="D45" s="160">
        <v>2</v>
      </c>
      <c r="E45" s="160">
        <v>0</v>
      </c>
      <c r="F45" s="160">
        <v>28</v>
      </c>
      <c r="G45" s="328">
        <v>29</v>
      </c>
      <c r="H45" s="592" t="s">
        <v>390</v>
      </c>
      <c r="I45" s="602">
        <v>26743110</v>
      </c>
      <c r="J45" s="153"/>
    </row>
    <row r="46" spans="1:11" ht="16.899999999999999" customHeight="1" x14ac:dyDescent="0.25">
      <c r="A46" s="181">
        <v>2</v>
      </c>
      <c r="B46" s="160">
        <v>1</v>
      </c>
      <c r="C46" s="160">
        <v>1</v>
      </c>
      <c r="D46" s="160">
        <v>2</v>
      </c>
      <c r="E46" s="160">
        <v>0</v>
      </c>
      <c r="F46" s="160">
        <v>28</v>
      </c>
      <c r="G46" s="328">
        <v>30</v>
      </c>
      <c r="H46" s="592" t="s">
        <v>180</v>
      </c>
      <c r="I46" s="602">
        <v>57463653</v>
      </c>
      <c r="J46" s="153"/>
    </row>
    <row r="47" spans="1:11" ht="16.899999999999999" customHeight="1" x14ac:dyDescent="0.25">
      <c r="A47" s="181">
        <v>2</v>
      </c>
      <c r="B47" s="160">
        <v>1</v>
      </c>
      <c r="C47" s="160">
        <v>1</v>
      </c>
      <c r="D47" s="160">
        <v>2</v>
      </c>
      <c r="E47" s="160">
        <v>0</v>
      </c>
      <c r="F47" s="160">
        <v>28</v>
      </c>
      <c r="G47" s="328">
        <v>31</v>
      </c>
      <c r="H47" s="592" t="s">
        <v>233</v>
      </c>
      <c r="I47" s="602">
        <v>11083876</v>
      </c>
      <c r="J47" s="153"/>
    </row>
    <row r="48" spans="1:11" ht="16.899999999999999" customHeight="1" x14ac:dyDescent="0.25">
      <c r="A48" s="181">
        <v>2</v>
      </c>
      <c r="B48" s="160">
        <v>1</v>
      </c>
      <c r="C48" s="160">
        <v>1</v>
      </c>
      <c r="D48" s="160">
        <v>2</v>
      </c>
      <c r="E48" s="160">
        <v>0</v>
      </c>
      <c r="F48" s="160">
        <v>28</v>
      </c>
      <c r="G48" s="328">
        <v>32</v>
      </c>
      <c r="H48" s="592" t="s">
        <v>138</v>
      </c>
      <c r="I48" s="602">
        <v>34458029</v>
      </c>
      <c r="J48" s="153"/>
    </row>
    <row r="49" spans="1:10" ht="16.899999999999999" customHeight="1" x14ac:dyDescent="0.25">
      <c r="A49" s="181">
        <v>2</v>
      </c>
      <c r="B49" s="160">
        <v>1</v>
      </c>
      <c r="C49" s="160">
        <v>1</v>
      </c>
      <c r="D49" s="160">
        <v>2</v>
      </c>
      <c r="E49" s="160">
        <v>0</v>
      </c>
      <c r="F49" s="160">
        <v>28</v>
      </c>
      <c r="G49" s="328">
        <v>33</v>
      </c>
      <c r="H49" s="592" t="s">
        <v>310</v>
      </c>
      <c r="I49" s="602">
        <v>18916968</v>
      </c>
      <c r="J49" s="153"/>
    </row>
    <row r="50" spans="1:10" ht="16.899999999999999" customHeight="1" x14ac:dyDescent="0.25">
      <c r="A50" s="181">
        <v>2</v>
      </c>
      <c r="B50" s="160">
        <v>1</v>
      </c>
      <c r="C50" s="160">
        <v>1</v>
      </c>
      <c r="D50" s="160">
        <v>2</v>
      </c>
      <c r="E50" s="160">
        <v>0</v>
      </c>
      <c r="F50" s="160">
        <v>28</v>
      </c>
      <c r="G50" s="328">
        <v>34</v>
      </c>
      <c r="H50" s="592" t="s">
        <v>181</v>
      </c>
      <c r="I50" s="602">
        <v>33262528</v>
      </c>
      <c r="J50" s="153"/>
    </row>
    <row r="51" spans="1:10" ht="16.899999999999999" customHeight="1" x14ac:dyDescent="0.25">
      <c r="A51" s="181">
        <v>2</v>
      </c>
      <c r="B51" s="160">
        <v>1</v>
      </c>
      <c r="C51" s="160">
        <v>1</v>
      </c>
      <c r="D51" s="160">
        <v>2</v>
      </c>
      <c r="E51" s="160">
        <v>0</v>
      </c>
      <c r="F51" s="160">
        <v>28</v>
      </c>
      <c r="G51" s="328">
        <v>35</v>
      </c>
      <c r="H51" s="592" t="s">
        <v>182</v>
      </c>
      <c r="I51" s="602">
        <v>15663230</v>
      </c>
      <c r="J51" s="153"/>
    </row>
    <row r="52" spans="1:10" ht="16.899999999999999" customHeight="1" x14ac:dyDescent="0.25">
      <c r="A52" s="181">
        <v>2</v>
      </c>
      <c r="B52" s="160">
        <v>1</v>
      </c>
      <c r="C52" s="160">
        <v>1</v>
      </c>
      <c r="D52" s="160">
        <v>2</v>
      </c>
      <c r="E52" s="160">
        <v>0</v>
      </c>
      <c r="F52" s="160">
        <v>28</v>
      </c>
      <c r="G52" s="328">
        <v>36</v>
      </c>
      <c r="H52" s="592" t="s">
        <v>183</v>
      </c>
      <c r="I52" s="602">
        <v>53096619</v>
      </c>
      <c r="J52" s="153"/>
    </row>
    <row r="53" spans="1:10" ht="16.899999999999999" customHeight="1" x14ac:dyDescent="0.25">
      <c r="A53" s="181">
        <v>2</v>
      </c>
      <c r="B53" s="160">
        <v>1</v>
      </c>
      <c r="C53" s="160">
        <v>1</v>
      </c>
      <c r="D53" s="160">
        <v>2</v>
      </c>
      <c r="E53" s="160">
        <v>0</v>
      </c>
      <c r="F53" s="160">
        <v>28</v>
      </c>
      <c r="G53" s="328">
        <v>37</v>
      </c>
      <c r="H53" s="592" t="s">
        <v>137</v>
      </c>
      <c r="I53" s="602">
        <v>25744122</v>
      </c>
      <c r="J53" s="153"/>
    </row>
    <row r="54" spans="1:10" ht="16.899999999999999" customHeight="1" x14ac:dyDescent="0.25">
      <c r="A54" s="181">
        <v>2</v>
      </c>
      <c r="B54" s="160">
        <v>1</v>
      </c>
      <c r="C54" s="160">
        <v>1</v>
      </c>
      <c r="D54" s="160">
        <v>2</v>
      </c>
      <c r="E54" s="160">
        <v>0</v>
      </c>
      <c r="F54" s="160">
        <v>28</v>
      </c>
      <c r="G54" s="328">
        <v>39</v>
      </c>
      <c r="H54" s="592" t="s">
        <v>630</v>
      </c>
      <c r="I54" s="602">
        <v>3173275</v>
      </c>
      <c r="J54" s="153"/>
    </row>
    <row r="55" spans="1:10" ht="16.899999999999999" customHeight="1" x14ac:dyDescent="0.25">
      <c r="A55" s="181">
        <v>2</v>
      </c>
      <c r="B55" s="160">
        <v>1</v>
      </c>
      <c r="C55" s="160">
        <v>1</v>
      </c>
      <c r="D55" s="160">
        <v>2</v>
      </c>
      <c r="E55" s="160">
        <v>0</v>
      </c>
      <c r="F55" s="160">
        <v>28</v>
      </c>
      <c r="G55" s="328">
        <v>40</v>
      </c>
      <c r="H55" s="592" t="s">
        <v>1248</v>
      </c>
      <c r="I55" s="602">
        <v>4763514</v>
      </c>
      <c r="J55" s="153"/>
    </row>
    <row r="56" spans="1:10" ht="6" customHeight="1" thickBot="1" x14ac:dyDescent="0.3">
      <c r="A56" s="145"/>
      <c r="B56" s="330"/>
      <c r="C56" s="330"/>
      <c r="D56" s="330"/>
      <c r="E56" s="330"/>
      <c r="F56" s="330"/>
      <c r="G56" s="330"/>
      <c r="H56" s="340"/>
      <c r="I56" s="339"/>
      <c r="J56" s="147"/>
    </row>
    <row r="57" spans="1:10" ht="4.5" customHeight="1" thickTop="1" thickBot="1" x14ac:dyDescent="0.3">
      <c r="A57" s="148"/>
      <c r="B57" s="148"/>
      <c r="C57" s="148"/>
      <c r="D57" s="148"/>
      <c r="E57" s="148"/>
      <c r="F57" s="148"/>
      <c r="G57" s="148"/>
      <c r="H57" s="149"/>
      <c r="I57" s="146"/>
      <c r="J57" s="150"/>
    </row>
    <row r="58" spans="1:10" ht="3" customHeight="1" thickTop="1" x14ac:dyDescent="0.25">
      <c r="A58" s="1138" t="s">
        <v>14</v>
      </c>
      <c r="B58" s="1139"/>
      <c r="C58" s="1139"/>
      <c r="D58" s="1139"/>
      <c r="E58" s="1139"/>
      <c r="F58" s="1139"/>
      <c r="G58" s="1139"/>
      <c r="H58" s="1140"/>
      <c r="I58" s="1121">
        <f>SUM(I17:I57)</f>
        <v>2308377618</v>
      </c>
      <c r="J58" s="1122"/>
    </row>
    <row r="59" spans="1:10" ht="12.75" customHeight="1" x14ac:dyDescent="0.25">
      <c r="A59" s="1141"/>
      <c r="B59" s="1142"/>
      <c r="C59" s="1142"/>
      <c r="D59" s="1142"/>
      <c r="E59" s="1142"/>
      <c r="F59" s="1142"/>
      <c r="G59" s="1142"/>
      <c r="H59" s="1143"/>
      <c r="I59" s="1123"/>
      <c r="J59" s="1124"/>
    </row>
    <row r="60" spans="1:10" ht="3.75" customHeight="1" thickBot="1" x14ac:dyDescent="0.3">
      <c r="A60" s="1144"/>
      <c r="B60" s="1145"/>
      <c r="C60" s="1145"/>
      <c r="D60" s="1145"/>
      <c r="E60" s="1145"/>
      <c r="F60" s="1145"/>
      <c r="G60" s="1145"/>
      <c r="H60" s="1146"/>
      <c r="I60" s="1125"/>
      <c r="J60" s="1126"/>
    </row>
    <row r="61" spans="1:10" ht="18" customHeight="1" thickTop="1" x14ac:dyDescent="0.25">
      <c r="A61" s="151"/>
      <c r="B61" s="151"/>
      <c r="C61" s="151"/>
      <c r="D61" s="151"/>
      <c r="E61" s="151"/>
      <c r="F61" s="151"/>
      <c r="G61" s="151"/>
      <c r="I61" s="142"/>
      <c r="J61" s="142"/>
    </row>
    <row r="62" spans="1:10" ht="18" customHeight="1" x14ac:dyDescent="0.25">
      <c r="A62" s="151"/>
      <c r="B62" s="151"/>
      <c r="C62" s="151"/>
      <c r="D62" s="151"/>
      <c r="E62" s="151"/>
      <c r="F62" s="151"/>
      <c r="G62" s="151"/>
      <c r="J62" s="142"/>
    </row>
    <row r="63" spans="1:10" ht="18" customHeight="1" x14ac:dyDescent="0.25">
      <c r="A63" s="151"/>
      <c r="B63" s="151"/>
      <c r="C63" s="151"/>
      <c r="D63" s="151"/>
      <c r="E63" s="151"/>
      <c r="F63" s="151"/>
      <c r="G63" s="151"/>
      <c r="J63" s="142"/>
    </row>
    <row r="64" spans="1:10" ht="18" customHeight="1" x14ac:dyDescent="0.25">
      <c r="A64" s="151"/>
      <c r="B64" s="151"/>
      <c r="C64" s="151"/>
      <c r="D64" s="151"/>
      <c r="E64" s="151"/>
      <c r="F64" s="151"/>
      <c r="G64" s="151"/>
      <c r="H64" s="152"/>
      <c r="J64" s="142"/>
    </row>
    <row r="65" spans="1:10" ht="18" customHeight="1" x14ac:dyDescent="0.25">
      <c r="A65" s="151"/>
      <c r="B65" s="151"/>
      <c r="C65" s="151"/>
      <c r="D65" s="151"/>
      <c r="E65" s="151"/>
      <c r="F65" s="151"/>
      <c r="G65" s="151"/>
      <c r="J65" s="142"/>
    </row>
    <row r="66" spans="1:10" ht="18" customHeight="1" x14ac:dyDescent="0.25">
      <c r="A66" s="151"/>
      <c r="B66" s="151"/>
      <c r="C66" s="151"/>
      <c r="D66" s="151"/>
      <c r="E66" s="151"/>
      <c r="F66" s="151"/>
      <c r="G66" s="151"/>
      <c r="J66" s="142"/>
    </row>
    <row r="67" spans="1:10" ht="18" customHeight="1" x14ac:dyDescent="0.25">
      <c r="A67" s="151"/>
      <c r="B67" s="151"/>
      <c r="C67" s="151"/>
      <c r="D67" s="151"/>
      <c r="E67" s="151"/>
      <c r="F67" s="151"/>
      <c r="G67" s="151"/>
      <c r="J67" s="142"/>
    </row>
    <row r="68" spans="1:10" ht="18" customHeight="1" x14ac:dyDescent="0.25">
      <c r="A68" s="151"/>
      <c r="B68" s="151"/>
      <c r="C68" s="151"/>
      <c r="D68" s="151"/>
      <c r="E68" s="151"/>
      <c r="F68" s="151"/>
      <c r="G68" s="151"/>
      <c r="J68" s="142"/>
    </row>
    <row r="69" spans="1:10" ht="18" customHeight="1" x14ac:dyDescent="0.25">
      <c r="A69" s="151"/>
      <c r="B69" s="151"/>
      <c r="C69" s="151"/>
      <c r="D69" s="151"/>
      <c r="E69" s="151"/>
      <c r="F69" s="151"/>
      <c r="G69" s="151"/>
      <c r="J69" s="142"/>
    </row>
    <row r="70" spans="1:10" ht="18" customHeight="1" x14ac:dyDescent="0.25">
      <c r="A70" s="151"/>
      <c r="B70" s="151"/>
      <c r="C70" s="151"/>
      <c r="D70" s="151"/>
      <c r="E70" s="151"/>
      <c r="F70" s="151"/>
      <c r="G70" s="151"/>
      <c r="J70" s="142"/>
    </row>
    <row r="71" spans="1:10" ht="18" customHeight="1" x14ac:dyDescent="0.25">
      <c r="A71" s="151"/>
      <c r="B71" s="151"/>
      <c r="C71" s="151"/>
      <c r="D71" s="151"/>
      <c r="E71" s="151"/>
      <c r="F71" s="151"/>
      <c r="G71" s="151"/>
      <c r="J71" s="142"/>
    </row>
    <row r="72" spans="1:10" ht="18" customHeight="1" x14ac:dyDescent="0.25">
      <c r="A72" s="151"/>
      <c r="B72" s="151"/>
      <c r="C72" s="151"/>
      <c r="D72" s="151"/>
      <c r="E72" s="151"/>
      <c r="F72" s="151"/>
      <c r="G72" s="151"/>
      <c r="J72" s="142"/>
    </row>
    <row r="73" spans="1:10" ht="18" customHeight="1" x14ac:dyDescent="0.25">
      <c r="A73" s="151"/>
      <c r="B73" s="151"/>
      <c r="C73" s="151"/>
      <c r="D73" s="151"/>
      <c r="E73" s="151"/>
      <c r="F73" s="151"/>
      <c r="G73" s="151"/>
      <c r="J73" s="142"/>
    </row>
    <row r="74" spans="1:10" ht="18" customHeight="1" x14ac:dyDescent="0.25">
      <c r="A74" s="151"/>
      <c r="B74" s="151"/>
      <c r="C74" s="151"/>
      <c r="D74" s="151"/>
      <c r="E74" s="151"/>
      <c r="F74" s="151"/>
      <c r="G74" s="151"/>
      <c r="J74" s="142"/>
    </row>
    <row r="75" spans="1:10" ht="18" customHeight="1" x14ac:dyDescent="0.25">
      <c r="A75" s="151"/>
      <c r="B75" s="151"/>
      <c r="C75" s="151"/>
      <c r="D75" s="151"/>
      <c r="E75" s="151"/>
      <c r="F75" s="151"/>
      <c r="G75" s="151"/>
      <c r="J75" s="142"/>
    </row>
    <row r="76" spans="1:10" ht="18" customHeight="1" x14ac:dyDescent="0.25">
      <c r="A76" s="151"/>
      <c r="B76" s="151"/>
      <c r="C76" s="151"/>
      <c r="D76" s="151"/>
      <c r="E76" s="151"/>
      <c r="F76" s="151"/>
      <c r="G76" s="151"/>
      <c r="J76" s="142"/>
    </row>
    <row r="77" spans="1:10" ht="18" customHeight="1" x14ac:dyDescent="0.25">
      <c r="A77" s="151"/>
      <c r="B77" s="151"/>
      <c r="C77" s="151"/>
      <c r="D77" s="151"/>
      <c r="E77" s="151"/>
      <c r="F77" s="151"/>
      <c r="G77" s="151"/>
      <c r="J77" s="142"/>
    </row>
    <row r="78" spans="1:10" ht="18" customHeight="1" x14ac:dyDescent="0.25">
      <c r="A78" s="151"/>
      <c r="B78" s="151"/>
      <c r="C78" s="151"/>
      <c r="D78" s="151"/>
      <c r="E78" s="151"/>
      <c r="F78" s="151"/>
      <c r="G78" s="151"/>
      <c r="J78" s="142"/>
    </row>
    <row r="79" spans="1:10" ht="18" customHeight="1" x14ac:dyDescent="0.25">
      <c r="A79" s="151"/>
      <c r="B79" s="151"/>
      <c r="C79" s="151"/>
      <c r="D79" s="151"/>
      <c r="E79" s="151"/>
      <c r="F79" s="151"/>
      <c r="G79" s="151"/>
      <c r="J79" s="142"/>
    </row>
    <row r="80" spans="1:10" ht="18" customHeight="1" x14ac:dyDescent="0.25">
      <c r="A80" s="151"/>
      <c r="B80" s="151"/>
      <c r="C80" s="151"/>
      <c r="D80" s="151"/>
      <c r="E80" s="151"/>
      <c r="F80" s="151"/>
      <c r="G80" s="151"/>
      <c r="J80" s="142"/>
    </row>
    <row r="81" spans="1:10" ht="18" customHeight="1" x14ac:dyDescent="0.25">
      <c r="A81" s="151"/>
      <c r="B81" s="151"/>
      <c r="C81" s="151"/>
      <c r="D81" s="151"/>
      <c r="E81" s="151"/>
      <c r="F81" s="151"/>
      <c r="G81" s="151"/>
      <c r="J81" s="142"/>
    </row>
    <row r="82" spans="1:10" ht="18" customHeight="1" x14ac:dyDescent="0.25">
      <c r="A82" s="151"/>
      <c r="B82" s="151"/>
      <c r="C82" s="151"/>
      <c r="D82" s="151"/>
      <c r="E82" s="151"/>
      <c r="F82" s="151"/>
      <c r="G82" s="151"/>
      <c r="J82" s="142"/>
    </row>
    <row r="83" spans="1:10" ht="18" customHeight="1" x14ac:dyDescent="0.25">
      <c r="A83" s="151"/>
      <c r="B83" s="151"/>
      <c r="C83" s="151"/>
      <c r="D83" s="151"/>
      <c r="E83" s="151"/>
      <c r="F83" s="151"/>
      <c r="G83" s="151"/>
      <c r="J83" s="142"/>
    </row>
    <row r="84" spans="1:10" ht="18" customHeight="1" x14ac:dyDescent="0.25">
      <c r="A84" s="151"/>
      <c r="B84" s="151"/>
      <c r="C84" s="151"/>
      <c r="D84" s="151"/>
      <c r="E84" s="151"/>
      <c r="F84" s="151"/>
      <c r="G84" s="151"/>
      <c r="J84" s="142"/>
    </row>
    <row r="85" spans="1:10" ht="18" customHeight="1" x14ac:dyDescent="0.25">
      <c r="A85" s="151"/>
      <c r="B85" s="151"/>
      <c r="C85" s="151"/>
      <c r="D85" s="151"/>
      <c r="E85" s="151"/>
      <c r="F85" s="151"/>
      <c r="G85" s="151"/>
      <c r="J85" s="142"/>
    </row>
    <row r="86" spans="1:10" ht="18" customHeight="1" x14ac:dyDescent="0.25">
      <c r="A86" s="151"/>
      <c r="B86" s="151"/>
      <c r="C86" s="151"/>
      <c r="D86" s="151"/>
      <c r="E86" s="151"/>
      <c r="F86" s="151"/>
      <c r="G86" s="151"/>
      <c r="J86" s="142"/>
    </row>
    <row r="87" spans="1:10" ht="18" customHeight="1" x14ac:dyDescent="0.25">
      <c r="A87" s="151"/>
      <c r="B87" s="151"/>
      <c r="C87" s="151"/>
      <c r="D87" s="151"/>
      <c r="E87" s="151"/>
      <c r="F87" s="151"/>
      <c r="G87" s="151"/>
      <c r="J87" s="142"/>
    </row>
    <row r="88" spans="1:10" ht="18" customHeight="1" x14ac:dyDescent="0.25">
      <c r="A88" s="151"/>
      <c r="B88" s="151"/>
      <c r="C88" s="151"/>
      <c r="D88" s="151"/>
      <c r="E88" s="151"/>
      <c r="F88" s="151"/>
      <c r="G88" s="151"/>
      <c r="J88" s="142"/>
    </row>
    <row r="89" spans="1:10" ht="18" customHeight="1" x14ac:dyDescent="0.25">
      <c r="A89" s="151"/>
      <c r="B89" s="151"/>
      <c r="C89" s="151"/>
      <c r="D89" s="151"/>
      <c r="E89" s="151"/>
      <c r="F89" s="151"/>
      <c r="G89" s="151"/>
      <c r="J89" s="142"/>
    </row>
    <row r="90" spans="1:10" ht="18" customHeight="1" x14ac:dyDescent="0.25">
      <c r="J90" s="142"/>
    </row>
    <row r="91" spans="1:10" ht="18" customHeight="1" x14ac:dyDescent="0.25">
      <c r="J91" s="142"/>
    </row>
    <row r="92" spans="1:10" ht="18" customHeight="1" x14ac:dyDescent="0.25">
      <c r="J92" s="142"/>
    </row>
    <row r="93" spans="1:10" ht="18" customHeight="1" x14ac:dyDescent="0.25">
      <c r="J93" s="142"/>
    </row>
    <row r="94" spans="1:10" ht="18" customHeight="1" x14ac:dyDescent="0.25">
      <c r="J94" s="142"/>
    </row>
    <row r="95" spans="1:10" ht="18" customHeight="1" x14ac:dyDescent="0.25">
      <c r="J95" s="142"/>
    </row>
  </sheetData>
  <mergeCells count="10">
    <mergeCell ref="I58:J60"/>
    <mergeCell ref="A1:J1"/>
    <mergeCell ref="A2:J2"/>
    <mergeCell ref="A4:J4"/>
    <mergeCell ref="A5:J5"/>
    <mergeCell ref="A7:H8"/>
    <mergeCell ref="I7:I8"/>
    <mergeCell ref="J7:J8"/>
    <mergeCell ref="A3:J3"/>
    <mergeCell ref="A58:H60"/>
  </mergeCells>
  <printOptions horizontalCentered="1"/>
  <pageMargins left="0.15748031496062992" right="0.15748031496062992" top="0.19685039370078741" bottom="0.19685039370078741" header="0" footer="0"/>
  <pageSetup scale="75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C24"/>
  <sheetViews>
    <sheetView topLeftCell="A10" zoomScale="110" zoomScaleNormal="110" workbookViewId="0">
      <selection activeCell="B24" sqref="B24"/>
    </sheetView>
  </sheetViews>
  <sheetFormatPr baseColWidth="10" defaultColWidth="11.42578125" defaultRowHeight="12.75" x14ac:dyDescent="0.2"/>
  <cols>
    <col min="1" max="1" width="42" style="154" customWidth="1"/>
    <col min="2" max="2" width="22.5703125" style="154" customWidth="1"/>
    <col min="3" max="3" width="18.85546875" style="154" customWidth="1"/>
    <col min="4" max="16384" width="11.42578125" style="154"/>
  </cols>
  <sheetData>
    <row r="2" spans="1:3" ht="23.25" customHeight="1" x14ac:dyDescent="0.2"/>
    <row r="3" spans="1:3" ht="24.75" customHeight="1" x14ac:dyDescent="0.25">
      <c r="A3" s="942" t="s">
        <v>146</v>
      </c>
      <c r="B3" s="942"/>
      <c r="C3" s="942"/>
    </row>
    <row r="4" spans="1:3" ht="16.5" x14ac:dyDescent="0.2">
      <c r="A4" s="941" t="s">
        <v>726</v>
      </c>
      <c r="B4" s="941"/>
      <c r="C4" s="941"/>
    </row>
    <row r="5" spans="1:3" ht="16.5" x14ac:dyDescent="0.2">
      <c r="A5" s="941" t="s">
        <v>719</v>
      </c>
      <c r="B5" s="941"/>
      <c r="C5" s="941"/>
    </row>
    <row r="6" spans="1:3" ht="15.75" x14ac:dyDescent="0.2">
      <c r="A6" s="943" t="s">
        <v>15</v>
      </c>
      <c r="B6" s="943"/>
      <c r="C6" s="943"/>
    </row>
    <row r="8" spans="1:3" ht="9.75" customHeight="1" thickBot="1" x14ac:dyDescent="0.25"/>
    <row r="9" spans="1:3" ht="92.25" customHeight="1" thickTop="1" thickBot="1" x14ac:dyDescent="0.25">
      <c r="A9" s="490" t="s">
        <v>351</v>
      </c>
      <c r="B9" s="490" t="s">
        <v>19</v>
      </c>
      <c r="C9" s="490" t="s">
        <v>219</v>
      </c>
    </row>
    <row r="10" spans="1:3" ht="10.5" customHeight="1" thickTop="1" x14ac:dyDescent="0.2">
      <c r="A10" s="187"/>
      <c r="B10" s="187"/>
      <c r="C10" s="187"/>
    </row>
    <row r="11" spans="1:3" ht="20.100000000000001" customHeight="1" x14ac:dyDescent="0.2">
      <c r="A11" s="189" t="s">
        <v>92</v>
      </c>
      <c r="B11" s="192">
        <f>SUM(B12:B16)</f>
        <v>17278381925</v>
      </c>
      <c r="C11" s="197">
        <f>B11/B20*100</f>
        <v>78.599758071753186</v>
      </c>
    </row>
    <row r="12" spans="1:3" ht="20.100000000000001" customHeight="1" x14ac:dyDescent="0.2">
      <c r="A12" s="465" t="s">
        <v>1240</v>
      </c>
      <c r="B12" s="190">
        <v>9037505075</v>
      </c>
      <c r="C12" s="188">
        <f>B12/B20*100</f>
        <v>41.111819124651142</v>
      </c>
    </row>
    <row r="13" spans="1:3" ht="20.100000000000001" customHeight="1" x14ac:dyDescent="0.2">
      <c r="A13" s="466" t="s">
        <v>1241</v>
      </c>
      <c r="B13" s="190">
        <v>1226996616</v>
      </c>
      <c r="C13" s="188">
        <f>B13/B20*100</f>
        <v>5.5816359188656985</v>
      </c>
    </row>
    <row r="14" spans="1:3" ht="20.100000000000001" customHeight="1" x14ac:dyDescent="0.2">
      <c r="A14" s="466" t="s">
        <v>1242</v>
      </c>
      <c r="B14" s="190">
        <v>3437498663</v>
      </c>
      <c r="C14" s="188">
        <f>B14/B20*100</f>
        <v>15.637260737525633</v>
      </c>
    </row>
    <row r="15" spans="1:3" ht="20.100000000000001" customHeight="1" x14ac:dyDescent="0.2">
      <c r="A15" s="466" t="s">
        <v>1243</v>
      </c>
      <c r="B15" s="190">
        <v>2523245564</v>
      </c>
      <c r="C15" s="188">
        <f>B15/B20*100</f>
        <v>11.478302293981988</v>
      </c>
    </row>
    <row r="16" spans="1:3" ht="20.100000000000001" customHeight="1" x14ac:dyDescent="0.2">
      <c r="A16" s="466" t="s">
        <v>1244</v>
      </c>
      <c r="B16" s="190">
        <v>1053136007</v>
      </c>
      <c r="C16" s="188">
        <f>B16/B20*100</f>
        <v>4.7907399967287256</v>
      </c>
    </row>
    <row r="17" spans="1:3" ht="9.75" customHeight="1" x14ac:dyDescent="0.2">
      <c r="A17" s="185"/>
      <c r="B17" s="191"/>
      <c r="C17" s="183"/>
    </row>
    <row r="18" spans="1:3" ht="19.5" customHeight="1" x14ac:dyDescent="0.2">
      <c r="A18" s="189" t="s">
        <v>22</v>
      </c>
      <c r="B18" s="191">
        <f>SUM(B19)</f>
        <v>4704359942</v>
      </c>
      <c r="C18" s="197">
        <f>B18/B20*100</f>
        <v>21.400241928246814</v>
      </c>
    </row>
    <row r="19" spans="1:3" ht="26.25" customHeight="1" thickBot="1" x14ac:dyDescent="0.25">
      <c r="A19" s="467" t="s">
        <v>202</v>
      </c>
      <c r="B19" s="193">
        <v>4704359942</v>
      </c>
      <c r="C19" s="188">
        <f>B19/B20*100</f>
        <v>21.400241928246814</v>
      </c>
    </row>
    <row r="20" spans="1:3" ht="17.25" thickTop="1" thickBot="1" x14ac:dyDescent="0.25">
      <c r="A20" s="173" t="s">
        <v>3</v>
      </c>
      <c r="B20" s="201">
        <f>B11+B18</f>
        <v>21982741867</v>
      </c>
      <c r="C20" s="202">
        <f>C11+C18</f>
        <v>100</v>
      </c>
    </row>
    <row r="21" spans="1:3" ht="13.5" thickTop="1" x14ac:dyDescent="0.2">
      <c r="B21" s="158"/>
      <c r="C21" s="198"/>
    </row>
    <row r="22" spans="1:3" x14ac:dyDescent="0.2">
      <c r="B22" s="158"/>
    </row>
    <row r="24" spans="1:3" x14ac:dyDescent="0.2">
      <c r="B24" s="158"/>
    </row>
  </sheetData>
  <mergeCells count="4">
    <mergeCell ref="A5:C5"/>
    <mergeCell ref="A3:C3"/>
    <mergeCell ref="A6:C6"/>
    <mergeCell ref="A4:C4"/>
  </mergeCells>
  <printOptions horizontalCentered="1"/>
  <pageMargins left="0.31496062992125984" right="0.31496062992125984" top="0.74803149606299213" bottom="0.74803149606299213" header="0.31496062992125984" footer="0.31496062992125984"/>
  <pageSetup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S95"/>
  <sheetViews>
    <sheetView topLeftCell="F7" zoomScale="140" zoomScaleNormal="140" workbookViewId="0">
      <selection activeCell="I65" sqref="I65:I66"/>
    </sheetView>
  </sheetViews>
  <sheetFormatPr baseColWidth="10" defaultColWidth="11.42578125" defaultRowHeight="18" customHeight="1" x14ac:dyDescent="0.25"/>
  <cols>
    <col min="1" max="1" width="2.85546875" style="138" customWidth="1"/>
    <col min="2" max="5" width="2" style="138" bestFit="1" customWidth="1"/>
    <col min="6" max="7" width="3" style="138" bestFit="1" customWidth="1"/>
    <col min="8" max="8" width="75.42578125" style="138" customWidth="1"/>
    <col min="9" max="16" width="15.7109375" style="138" customWidth="1"/>
    <col min="17" max="17" width="15.5703125" style="138" customWidth="1"/>
    <col min="18" max="18" width="0.85546875" style="138" customWidth="1"/>
    <col min="19" max="16384" width="11.42578125" style="138"/>
  </cols>
  <sheetData>
    <row r="1" spans="1:19" ht="18" customHeight="1" x14ac:dyDescent="0.25">
      <c r="A1" s="1093" t="s">
        <v>724</v>
      </c>
      <c r="B1" s="1093"/>
      <c r="C1" s="1093"/>
      <c r="D1" s="1093"/>
      <c r="E1" s="1093"/>
      <c r="F1" s="1093"/>
      <c r="G1" s="1093"/>
      <c r="H1" s="1093"/>
      <c r="I1" s="1093"/>
      <c r="J1" s="1093"/>
      <c r="K1" s="1093"/>
      <c r="L1" s="1093"/>
      <c r="M1" s="1093"/>
      <c r="N1" s="1093"/>
      <c r="O1" s="1093"/>
      <c r="P1" s="1093"/>
      <c r="Q1" s="1093"/>
      <c r="R1" s="1093"/>
    </row>
    <row r="2" spans="1:19" ht="16.5" customHeight="1" x14ac:dyDescent="0.25">
      <c r="A2" s="997" t="s">
        <v>726</v>
      </c>
      <c r="B2" s="997"/>
      <c r="C2" s="997"/>
      <c r="D2" s="997"/>
      <c r="E2" s="997"/>
      <c r="F2" s="997"/>
      <c r="G2" s="997"/>
      <c r="H2" s="1093"/>
      <c r="I2" s="1093"/>
      <c r="J2" s="1093"/>
      <c r="K2" s="1093"/>
      <c r="L2" s="1093"/>
      <c r="M2" s="1093"/>
      <c r="N2" s="1093"/>
      <c r="O2" s="1093"/>
      <c r="P2" s="1093"/>
      <c r="Q2" s="1093"/>
      <c r="R2" s="1093"/>
    </row>
    <row r="3" spans="1:19" ht="14.25" customHeight="1" x14ac:dyDescent="0.25">
      <c r="A3" s="1163" t="s">
        <v>1287</v>
      </c>
      <c r="B3" s="1163"/>
      <c r="C3" s="1163"/>
      <c r="D3" s="1163"/>
      <c r="E3" s="1163"/>
      <c r="F3" s="1163"/>
      <c r="G3" s="1163"/>
      <c r="H3" s="1163"/>
      <c r="I3" s="1163"/>
      <c r="J3" s="1163"/>
      <c r="K3" s="1163"/>
      <c r="L3" s="1163"/>
      <c r="M3" s="1163"/>
      <c r="N3" s="1163"/>
      <c r="O3" s="1163"/>
      <c r="P3" s="1163"/>
      <c r="Q3" s="1163"/>
      <c r="R3" s="832"/>
    </row>
    <row r="4" spans="1:19" ht="15" customHeight="1" x14ac:dyDescent="0.25">
      <c r="A4" s="1094" t="s">
        <v>718</v>
      </c>
      <c r="B4" s="1094"/>
      <c r="C4" s="1094"/>
      <c r="D4" s="1094"/>
      <c r="E4" s="1094"/>
      <c r="F4" s="1094"/>
      <c r="G4" s="1094"/>
      <c r="H4" s="1094"/>
      <c r="I4" s="1094"/>
      <c r="J4" s="1094"/>
      <c r="K4" s="1094"/>
      <c r="L4" s="1094"/>
      <c r="M4" s="1094"/>
      <c r="N4" s="1094"/>
      <c r="O4" s="1094"/>
      <c r="P4" s="1094"/>
      <c r="Q4" s="1094"/>
      <c r="R4" s="1094"/>
    </row>
    <row r="5" spans="1:19" ht="15" customHeight="1" x14ac:dyDescent="0.25">
      <c r="A5" s="1153" t="s">
        <v>15</v>
      </c>
      <c r="B5" s="1153"/>
      <c r="C5" s="1153"/>
      <c r="D5" s="1153"/>
      <c r="E5" s="1153"/>
      <c r="F5" s="1153"/>
      <c r="G5" s="1153"/>
      <c r="H5" s="1153"/>
      <c r="I5" s="1153"/>
      <c r="J5" s="1153"/>
      <c r="K5" s="1153"/>
      <c r="L5" s="1153"/>
      <c r="M5" s="1153"/>
      <c r="N5" s="1153"/>
      <c r="O5" s="1153"/>
      <c r="P5" s="1153"/>
      <c r="Q5" s="1153"/>
      <c r="R5" s="1153"/>
    </row>
    <row r="6" spans="1:19" ht="9.9499999999999993" customHeight="1" thickBot="1" x14ac:dyDescent="0.3">
      <c r="A6" s="319"/>
      <c r="B6" s="319"/>
      <c r="C6" s="319"/>
      <c r="D6" s="319"/>
      <c r="E6" s="319"/>
      <c r="F6" s="319"/>
      <c r="G6" s="319"/>
      <c r="H6" s="319"/>
      <c r="I6" s="319"/>
      <c r="J6" s="319"/>
      <c r="K6" s="319"/>
      <c r="L6" s="319"/>
      <c r="M6" s="319"/>
      <c r="N6" s="319"/>
      <c r="O6" s="319"/>
      <c r="P6" s="319"/>
      <c r="Q6" s="319"/>
      <c r="R6" s="319"/>
    </row>
    <row r="7" spans="1:19" ht="16.5" thickTop="1" x14ac:dyDescent="0.25">
      <c r="A7" s="1154" t="s">
        <v>31</v>
      </c>
      <c r="B7" s="1155"/>
      <c r="C7" s="1155"/>
      <c r="D7" s="1155"/>
      <c r="E7" s="1155"/>
      <c r="F7" s="1155"/>
      <c r="G7" s="1155"/>
      <c r="H7" s="1155"/>
      <c r="I7" s="1162" t="s">
        <v>1</v>
      </c>
      <c r="J7" s="1102"/>
      <c r="K7" s="1102"/>
      <c r="L7" s="1102"/>
      <c r="M7" s="1102"/>
      <c r="N7" s="1102"/>
      <c r="O7" s="1102"/>
      <c r="P7" s="1102"/>
      <c r="Q7" s="1158" t="s">
        <v>3</v>
      </c>
      <c r="R7" s="1160"/>
    </row>
    <row r="8" spans="1:19" s="139" customFormat="1" ht="16.5" thickBot="1" x14ac:dyDescent="0.3">
      <c r="A8" s="1156"/>
      <c r="B8" s="1157"/>
      <c r="C8" s="1157"/>
      <c r="D8" s="1157"/>
      <c r="E8" s="1157"/>
      <c r="F8" s="1157"/>
      <c r="G8" s="1157"/>
      <c r="H8" s="1157"/>
      <c r="I8" s="715">
        <v>1000</v>
      </c>
      <c r="J8" s="574">
        <v>2000</v>
      </c>
      <c r="K8" s="574">
        <v>3000</v>
      </c>
      <c r="L8" s="574">
        <v>4000</v>
      </c>
      <c r="M8" s="574">
        <v>5000</v>
      </c>
      <c r="N8" s="574">
        <v>6000</v>
      </c>
      <c r="O8" s="574">
        <v>7000</v>
      </c>
      <c r="P8" s="574">
        <v>8000</v>
      </c>
      <c r="Q8" s="1159"/>
      <c r="R8" s="1161"/>
    </row>
    <row r="9" spans="1:19" ht="8.1" customHeight="1" thickTop="1" thickBot="1" x14ac:dyDescent="0.3">
      <c r="A9" s="320"/>
      <c r="B9" s="320"/>
      <c r="C9" s="320"/>
      <c r="D9" s="320"/>
      <c r="E9" s="320"/>
      <c r="F9" s="320"/>
      <c r="G9" s="320"/>
      <c r="H9" s="205"/>
      <c r="I9" s="205"/>
      <c r="J9" s="205"/>
      <c r="K9" s="205"/>
      <c r="L9" s="205"/>
      <c r="M9" s="205"/>
      <c r="N9" s="205"/>
      <c r="O9" s="205"/>
      <c r="P9" s="205"/>
      <c r="Q9" s="205"/>
      <c r="R9" s="896"/>
    </row>
    <row r="10" spans="1:19" ht="15" customHeight="1" thickTop="1" x14ac:dyDescent="0.25">
      <c r="A10" s="321" t="s">
        <v>134</v>
      </c>
      <c r="B10" s="322"/>
      <c r="C10" s="322"/>
      <c r="D10" s="322"/>
      <c r="E10" s="322"/>
      <c r="F10" s="322"/>
      <c r="G10" s="322"/>
      <c r="H10" s="743"/>
      <c r="I10" s="746"/>
      <c r="J10" s="124"/>
      <c r="K10" s="124"/>
      <c r="L10" s="124"/>
      <c r="M10" s="124"/>
      <c r="N10" s="210"/>
      <c r="O10" s="124"/>
      <c r="P10" s="210"/>
      <c r="Q10" s="141"/>
      <c r="R10" s="140"/>
    </row>
    <row r="11" spans="1:19" ht="16.149999999999999" customHeight="1" x14ac:dyDescent="0.25">
      <c r="A11" s="178">
        <v>2</v>
      </c>
      <c r="B11" s="159">
        <v>0</v>
      </c>
      <c r="C11" s="159">
        <v>0</v>
      </c>
      <c r="D11" s="159">
        <v>0</v>
      </c>
      <c r="E11" s="159">
        <v>0</v>
      </c>
      <c r="F11" s="160"/>
      <c r="G11" s="324"/>
      <c r="H11" s="295" t="s">
        <v>264</v>
      </c>
      <c r="I11" s="456"/>
      <c r="J11" s="124"/>
      <c r="K11" s="124"/>
      <c r="L11" s="124"/>
      <c r="M11" s="124"/>
      <c r="N11" s="210"/>
      <c r="O11" s="124"/>
      <c r="P11" s="210"/>
      <c r="Q11" s="141"/>
      <c r="R11" s="140"/>
    </row>
    <row r="12" spans="1:19" ht="16.149999999999999" customHeight="1" x14ac:dyDescent="0.25">
      <c r="A12" s="178">
        <v>2</v>
      </c>
      <c r="B12" s="159">
        <v>1</v>
      </c>
      <c r="C12" s="159">
        <v>0</v>
      </c>
      <c r="D12" s="159">
        <v>0</v>
      </c>
      <c r="E12" s="159">
        <v>0</v>
      </c>
      <c r="F12" s="160"/>
      <c r="G12" s="324"/>
      <c r="H12" s="295" t="s">
        <v>260</v>
      </c>
      <c r="I12" s="456"/>
      <c r="J12" s="124"/>
      <c r="K12" s="124"/>
      <c r="L12" s="124"/>
      <c r="M12" s="124"/>
      <c r="N12" s="210"/>
      <c r="O12" s="124"/>
      <c r="P12" s="210"/>
      <c r="Q12" s="141"/>
      <c r="R12" s="140"/>
    </row>
    <row r="13" spans="1:19" ht="16.149999999999999" customHeight="1" x14ac:dyDescent="0.25">
      <c r="A13" s="178">
        <v>2</v>
      </c>
      <c r="B13" s="159">
        <v>1</v>
      </c>
      <c r="C13" s="159">
        <v>1</v>
      </c>
      <c r="D13" s="159">
        <v>0</v>
      </c>
      <c r="E13" s="159">
        <v>0</v>
      </c>
      <c r="F13" s="160"/>
      <c r="G13" s="324"/>
      <c r="H13" s="295" t="s">
        <v>263</v>
      </c>
      <c r="I13" s="456"/>
      <c r="J13" s="124"/>
      <c r="K13" s="124"/>
      <c r="L13" s="124"/>
      <c r="M13" s="124"/>
      <c r="N13" s="210"/>
      <c r="O13" s="124"/>
      <c r="P13" s="210"/>
      <c r="Q13" s="141"/>
      <c r="R13" s="140"/>
      <c r="S13" s="138" t="s">
        <v>713</v>
      </c>
    </row>
    <row r="14" spans="1:19" ht="28.15" customHeight="1" x14ac:dyDescent="0.25">
      <c r="A14" s="178">
        <v>2</v>
      </c>
      <c r="B14" s="159">
        <v>1</v>
      </c>
      <c r="C14" s="159">
        <v>1</v>
      </c>
      <c r="D14" s="159">
        <v>2</v>
      </c>
      <c r="E14" s="159">
        <v>0</v>
      </c>
      <c r="F14" s="160"/>
      <c r="G14" s="324"/>
      <c r="H14" s="744" t="s">
        <v>136</v>
      </c>
      <c r="I14" s="456"/>
      <c r="J14" s="124"/>
      <c r="K14" s="124"/>
      <c r="L14" s="124"/>
      <c r="M14" s="124"/>
      <c r="N14" s="210"/>
      <c r="O14" s="124"/>
      <c r="P14" s="210"/>
      <c r="Q14" s="141"/>
      <c r="R14" s="140"/>
    </row>
    <row r="15" spans="1:19" ht="28.9" customHeight="1" x14ac:dyDescent="0.25">
      <c r="A15" s="178">
        <v>2</v>
      </c>
      <c r="B15" s="159">
        <v>1</v>
      </c>
      <c r="C15" s="159">
        <v>1</v>
      </c>
      <c r="D15" s="159">
        <v>2</v>
      </c>
      <c r="E15" s="159">
        <v>0</v>
      </c>
      <c r="F15" s="160"/>
      <c r="G15" s="324"/>
      <c r="H15" s="744" t="s">
        <v>606</v>
      </c>
      <c r="I15" s="456"/>
      <c r="J15" s="124"/>
      <c r="K15" s="124"/>
      <c r="L15" s="124"/>
      <c r="M15" s="124"/>
      <c r="N15" s="210"/>
      <c r="O15" s="124"/>
      <c r="P15" s="210"/>
      <c r="Q15" s="141"/>
      <c r="R15" s="140"/>
    </row>
    <row r="16" spans="1:19" ht="16.149999999999999" customHeight="1" x14ac:dyDescent="0.25">
      <c r="A16" s="178">
        <v>2</v>
      </c>
      <c r="B16" s="159">
        <v>1</v>
      </c>
      <c r="C16" s="159">
        <v>1</v>
      </c>
      <c r="D16" s="159">
        <v>2</v>
      </c>
      <c r="E16" s="159">
        <v>0</v>
      </c>
      <c r="F16" s="159">
        <v>28</v>
      </c>
      <c r="G16" s="323"/>
      <c r="H16" s="706" t="s">
        <v>375</v>
      </c>
      <c r="I16" s="456"/>
      <c r="J16" s="124"/>
      <c r="K16" s="124"/>
      <c r="L16" s="124"/>
      <c r="M16" s="124"/>
      <c r="N16" s="210"/>
      <c r="O16" s="124"/>
      <c r="P16" s="210"/>
      <c r="Q16" s="346"/>
      <c r="R16" s="140"/>
    </row>
    <row r="17" spans="1:18" ht="16.899999999999999" customHeight="1" x14ac:dyDescent="0.25">
      <c r="A17" s="181">
        <v>2</v>
      </c>
      <c r="B17" s="160">
        <v>1</v>
      </c>
      <c r="C17" s="160">
        <v>1</v>
      </c>
      <c r="D17" s="160">
        <v>2</v>
      </c>
      <c r="E17" s="160">
        <v>0</v>
      </c>
      <c r="F17" s="160">
        <v>28</v>
      </c>
      <c r="G17" s="310" t="s">
        <v>4</v>
      </c>
      <c r="H17" s="745" t="s">
        <v>167</v>
      </c>
      <c r="I17" s="760">
        <v>99218250</v>
      </c>
      <c r="J17" s="751">
        <v>5124250</v>
      </c>
      <c r="K17" s="752">
        <v>18546173</v>
      </c>
      <c r="L17" s="752"/>
      <c r="M17" s="752"/>
      <c r="N17" s="752"/>
      <c r="O17" s="751"/>
      <c r="P17" s="752"/>
      <c r="Q17" s="602">
        <f t="shared" ref="Q17:Q55" si="0">SUM(I17:P17)</f>
        <v>122888673</v>
      </c>
      <c r="R17" s="705"/>
    </row>
    <row r="18" spans="1:18" ht="16.899999999999999" customHeight="1" x14ac:dyDescent="0.25">
      <c r="A18" s="181">
        <v>2</v>
      </c>
      <c r="B18" s="160">
        <v>1</v>
      </c>
      <c r="C18" s="160">
        <v>1</v>
      </c>
      <c r="D18" s="160">
        <v>2</v>
      </c>
      <c r="E18" s="160">
        <v>0</v>
      </c>
      <c r="F18" s="160">
        <v>28</v>
      </c>
      <c r="G18" s="310" t="s">
        <v>5</v>
      </c>
      <c r="H18" s="833" t="s">
        <v>168</v>
      </c>
      <c r="I18" s="760">
        <v>53192239</v>
      </c>
      <c r="J18" s="751">
        <v>2743410</v>
      </c>
      <c r="K18" s="752">
        <v>7396445</v>
      </c>
      <c r="L18" s="752"/>
      <c r="M18" s="752"/>
      <c r="N18" s="752"/>
      <c r="O18" s="751"/>
      <c r="P18" s="752"/>
      <c r="Q18" s="602">
        <f t="shared" si="0"/>
        <v>63332094</v>
      </c>
      <c r="R18" s="705"/>
    </row>
    <row r="19" spans="1:18" ht="16.899999999999999" customHeight="1" x14ac:dyDescent="0.25">
      <c r="A19" s="181">
        <v>2</v>
      </c>
      <c r="B19" s="160">
        <v>1</v>
      </c>
      <c r="C19" s="160">
        <v>1</v>
      </c>
      <c r="D19" s="160">
        <v>2</v>
      </c>
      <c r="E19" s="160">
        <v>0</v>
      </c>
      <c r="F19" s="160">
        <v>28</v>
      </c>
      <c r="G19" s="310" t="s">
        <v>6</v>
      </c>
      <c r="H19" s="834" t="s">
        <v>169</v>
      </c>
      <c r="I19" s="760">
        <v>201261291</v>
      </c>
      <c r="J19" s="751">
        <v>4895579</v>
      </c>
      <c r="K19" s="752">
        <v>22400892</v>
      </c>
      <c r="L19" s="752"/>
      <c r="M19" s="752"/>
      <c r="N19" s="752"/>
      <c r="O19" s="751"/>
      <c r="P19" s="752"/>
      <c r="Q19" s="602">
        <f t="shared" si="0"/>
        <v>228557762</v>
      </c>
      <c r="R19" s="705"/>
    </row>
    <row r="20" spans="1:18" ht="16.899999999999999" customHeight="1" x14ac:dyDescent="0.25">
      <c r="A20" s="181">
        <v>2</v>
      </c>
      <c r="B20" s="160">
        <v>1</v>
      </c>
      <c r="C20" s="160">
        <v>1</v>
      </c>
      <c r="D20" s="160">
        <v>2</v>
      </c>
      <c r="E20" s="160">
        <v>0</v>
      </c>
      <c r="F20" s="160">
        <v>28</v>
      </c>
      <c r="G20" s="310" t="s">
        <v>7</v>
      </c>
      <c r="H20" s="834" t="s">
        <v>170</v>
      </c>
      <c r="I20" s="760">
        <v>34238190</v>
      </c>
      <c r="J20" s="751">
        <v>256528</v>
      </c>
      <c r="K20" s="752">
        <v>18598566</v>
      </c>
      <c r="L20" s="752"/>
      <c r="M20" s="752"/>
      <c r="N20" s="752"/>
      <c r="O20" s="751"/>
      <c r="P20" s="752"/>
      <c r="Q20" s="602">
        <f t="shared" si="0"/>
        <v>53093284</v>
      </c>
      <c r="R20" s="705"/>
    </row>
    <row r="21" spans="1:18" ht="16.899999999999999" customHeight="1" x14ac:dyDescent="0.25">
      <c r="A21" s="181">
        <v>2</v>
      </c>
      <c r="B21" s="160">
        <v>1</v>
      </c>
      <c r="C21" s="160">
        <v>1</v>
      </c>
      <c r="D21" s="160">
        <v>2</v>
      </c>
      <c r="E21" s="160">
        <v>0</v>
      </c>
      <c r="F21" s="160">
        <v>28</v>
      </c>
      <c r="G21" s="310" t="s">
        <v>9</v>
      </c>
      <c r="H21" s="835" t="s">
        <v>171</v>
      </c>
      <c r="I21" s="760">
        <v>16754317</v>
      </c>
      <c r="J21" s="751">
        <v>372616</v>
      </c>
      <c r="K21" s="752">
        <v>2683004</v>
      </c>
      <c r="L21" s="752"/>
      <c r="M21" s="752"/>
      <c r="N21" s="752"/>
      <c r="O21" s="751"/>
      <c r="P21" s="752"/>
      <c r="Q21" s="602">
        <f t="shared" si="0"/>
        <v>19809937</v>
      </c>
      <c r="R21" s="705"/>
    </row>
    <row r="22" spans="1:18" ht="16.899999999999999" customHeight="1" x14ac:dyDescent="0.25">
      <c r="A22" s="181">
        <v>2</v>
      </c>
      <c r="B22" s="160">
        <v>1</v>
      </c>
      <c r="C22" s="160">
        <v>1</v>
      </c>
      <c r="D22" s="160">
        <v>2</v>
      </c>
      <c r="E22" s="160">
        <v>0</v>
      </c>
      <c r="F22" s="160">
        <v>28</v>
      </c>
      <c r="G22" s="310" t="s">
        <v>10</v>
      </c>
      <c r="H22" s="745" t="s">
        <v>172</v>
      </c>
      <c r="I22" s="760">
        <v>8228118</v>
      </c>
      <c r="J22" s="751">
        <v>1200000</v>
      </c>
      <c r="K22" s="752">
        <v>1631411</v>
      </c>
      <c r="L22" s="752">
        <v>7009402</v>
      </c>
      <c r="M22" s="752"/>
      <c r="N22" s="752"/>
      <c r="O22" s="751"/>
      <c r="P22" s="752"/>
      <c r="Q22" s="602">
        <f t="shared" si="0"/>
        <v>18068931</v>
      </c>
      <c r="R22" s="705"/>
    </row>
    <row r="23" spans="1:18" ht="16.899999999999999" customHeight="1" x14ac:dyDescent="0.25">
      <c r="A23" s="181">
        <v>2</v>
      </c>
      <c r="B23" s="160">
        <v>1</v>
      </c>
      <c r="C23" s="160">
        <v>1</v>
      </c>
      <c r="D23" s="160">
        <v>2</v>
      </c>
      <c r="E23" s="160">
        <v>0</v>
      </c>
      <c r="F23" s="160">
        <v>28</v>
      </c>
      <c r="G23" s="310" t="s">
        <v>11</v>
      </c>
      <c r="H23" s="835" t="s">
        <v>305</v>
      </c>
      <c r="I23" s="760">
        <v>37428674</v>
      </c>
      <c r="J23" s="751">
        <v>2147994</v>
      </c>
      <c r="K23" s="752">
        <v>3321914</v>
      </c>
      <c r="L23" s="752"/>
      <c r="M23" s="752"/>
      <c r="N23" s="752"/>
      <c r="O23" s="751"/>
      <c r="P23" s="752"/>
      <c r="Q23" s="602">
        <f t="shared" si="0"/>
        <v>42898582</v>
      </c>
      <c r="R23" s="705"/>
    </row>
    <row r="24" spans="1:18" ht="16.899999999999999" customHeight="1" x14ac:dyDescent="0.25">
      <c r="A24" s="181">
        <v>2</v>
      </c>
      <c r="B24" s="160">
        <v>1</v>
      </c>
      <c r="C24" s="160">
        <v>1</v>
      </c>
      <c r="D24" s="160">
        <v>2</v>
      </c>
      <c r="E24" s="160">
        <v>0</v>
      </c>
      <c r="F24" s="160">
        <v>28</v>
      </c>
      <c r="G24" s="325" t="s">
        <v>12</v>
      </c>
      <c r="H24" s="836" t="s">
        <v>111</v>
      </c>
      <c r="I24" s="760">
        <v>24385335</v>
      </c>
      <c r="J24" s="751">
        <v>1263648</v>
      </c>
      <c r="K24" s="752">
        <v>2303185</v>
      </c>
      <c r="L24" s="752"/>
      <c r="M24" s="752"/>
      <c r="N24" s="752"/>
      <c r="O24" s="751"/>
      <c r="P24" s="752"/>
      <c r="Q24" s="602">
        <f t="shared" si="0"/>
        <v>27952168</v>
      </c>
      <c r="R24" s="705"/>
    </row>
    <row r="25" spans="1:18" ht="16.899999999999999" customHeight="1" x14ac:dyDescent="0.25">
      <c r="A25" s="181">
        <v>2</v>
      </c>
      <c r="B25" s="160">
        <v>1</v>
      </c>
      <c r="C25" s="160">
        <v>1</v>
      </c>
      <c r="D25" s="160">
        <v>2</v>
      </c>
      <c r="E25" s="160">
        <v>0</v>
      </c>
      <c r="F25" s="160">
        <v>28</v>
      </c>
      <c r="G25" s="325" t="s">
        <v>13</v>
      </c>
      <c r="H25" s="836" t="s">
        <v>112</v>
      </c>
      <c r="I25" s="760">
        <v>20602905</v>
      </c>
      <c r="J25" s="751">
        <v>1048285</v>
      </c>
      <c r="K25" s="752">
        <v>1952466</v>
      </c>
      <c r="L25" s="752"/>
      <c r="M25" s="752"/>
      <c r="N25" s="752"/>
      <c r="O25" s="751"/>
      <c r="P25" s="752"/>
      <c r="Q25" s="602">
        <f t="shared" si="0"/>
        <v>23603656</v>
      </c>
      <c r="R25" s="705"/>
    </row>
    <row r="26" spans="1:18" ht="16.899999999999999" customHeight="1" x14ac:dyDescent="0.25">
      <c r="A26" s="181">
        <v>2</v>
      </c>
      <c r="B26" s="160">
        <v>1</v>
      </c>
      <c r="C26" s="160">
        <v>1</v>
      </c>
      <c r="D26" s="160">
        <v>2</v>
      </c>
      <c r="E26" s="160">
        <v>0</v>
      </c>
      <c r="F26" s="160">
        <v>28</v>
      </c>
      <c r="G26" s="311">
        <v>10</v>
      </c>
      <c r="H26" s="837" t="s">
        <v>204</v>
      </c>
      <c r="I26" s="760">
        <v>5940000</v>
      </c>
      <c r="J26" s="751">
        <v>453557</v>
      </c>
      <c r="K26" s="752">
        <v>1773859</v>
      </c>
      <c r="L26" s="752"/>
      <c r="M26" s="752"/>
      <c r="N26" s="752"/>
      <c r="O26" s="751"/>
      <c r="P26" s="752"/>
      <c r="Q26" s="602">
        <f t="shared" si="0"/>
        <v>8167416</v>
      </c>
      <c r="R26" s="705"/>
    </row>
    <row r="27" spans="1:18" ht="16.899999999999999" customHeight="1" x14ac:dyDescent="0.25">
      <c r="A27" s="181">
        <v>2</v>
      </c>
      <c r="B27" s="160">
        <v>1</v>
      </c>
      <c r="C27" s="160">
        <v>1</v>
      </c>
      <c r="D27" s="160">
        <v>2</v>
      </c>
      <c r="E27" s="160">
        <v>0</v>
      </c>
      <c r="F27" s="160">
        <v>28</v>
      </c>
      <c r="G27" s="326">
        <v>11</v>
      </c>
      <c r="H27" s="836" t="s">
        <v>349</v>
      </c>
      <c r="I27" s="760">
        <v>9360997</v>
      </c>
      <c r="J27" s="751">
        <v>360771</v>
      </c>
      <c r="K27" s="752">
        <v>1266891</v>
      </c>
      <c r="L27" s="752"/>
      <c r="M27" s="752"/>
      <c r="N27" s="752"/>
      <c r="O27" s="751"/>
      <c r="P27" s="752"/>
      <c r="Q27" s="602">
        <f t="shared" si="0"/>
        <v>10988659</v>
      </c>
      <c r="R27" s="705"/>
    </row>
    <row r="28" spans="1:18" ht="16.899999999999999" customHeight="1" x14ac:dyDescent="0.25">
      <c r="A28" s="181">
        <v>2</v>
      </c>
      <c r="B28" s="160">
        <v>1</v>
      </c>
      <c r="C28" s="160">
        <v>1</v>
      </c>
      <c r="D28" s="160">
        <v>2</v>
      </c>
      <c r="E28" s="160">
        <v>0</v>
      </c>
      <c r="F28" s="160">
        <v>28</v>
      </c>
      <c r="G28" s="311">
        <v>12</v>
      </c>
      <c r="H28" s="745" t="s">
        <v>306</v>
      </c>
      <c r="I28" s="760">
        <v>4940918</v>
      </c>
      <c r="J28" s="751">
        <v>213664</v>
      </c>
      <c r="K28" s="752">
        <v>498550</v>
      </c>
      <c r="L28" s="752"/>
      <c r="M28" s="752"/>
      <c r="N28" s="752"/>
      <c r="O28" s="751"/>
      <c r="P28" s="752"/>
      <c r="Q28" s="602">
        <f t="shared" si="0"/>
        <v>5653132</v>
      </c>
      <c r="R28" s="705"/>
    </row>
    <row r="29" spans="1:18" ht="16.899999999999999" customHeight="1" x14ac:dyDescent="0.25">
      <c r="A29" s="181">
        <v>2</v>
      </c>
      <c r="B29" s="160">
        <v>1</v>
      </c>
      <c r="C29" s="160">
        <v>1</v>
      </c>
      <c r="D29" s="160">
        <v>2</v>
      </c>
      <c r="E29" s="160">
        <v>0</v>
      </c>
      <c r="F29" s="160">
        <v>28</v>
      </c>
      <c r="G29" s="311">
        <v>13</v>
      </c>
      <c r="H29" s="745" t="s">
        <v>105</v>
      </c>
      <c r="I29" s="760">
        <v>198946989</v>
      </c>
      <c r="J29" s="751">
        <v>25137448</v>
      </c>
      <c r="K29" s="752">
        <v>39758648</v>
      </c>
      <c r="L29" s="752"/>
      <c r="M29" s="752"/>
      <c r="N29" s="752"/>
      <c r="O29" s="751"/>
      <c r="P29" s="752"/>
      <c r="Q29" s="602">
        <f t="shared" si="0"/>
        <v>263843085</v>
      </c>
      <c r="R29" s="705"/>
    </row>
    <row r="30" spans="1:18" ht="16.899999999999999" customHeight="1" x14ac:dyDescent="0.25">
      <c r="A30" s="181">
        <v>2</v>
      </c>
      <c r="B30" s="160">
        <v>1</v>
      </c>
      <c r="C30" s="160">
        <v>1</v>
      </c>
      <c r="D30" s="160">
        <v>2</v>
      </c>
      <c r="E30" s="160">
        <v>0</v>
      </c>
      <c r="F30" s="160">
        <v>28</v>
      </c>
      <c r="G30" s="311">
        <v>14</v>
      </c>
      <c r="H30" s="838" t="s">
        <v>106</v>
      </c>
      <c r="I30" s="760">
        <v>149376621</v>
      </c>
      <c r="J30" s="751">
        <v>13938268</v>
      </c>
      <c r="K30" s="752">
        <v>31439509</v>
      </c>
      <c r="L30" s="752"/>
      <c r="M30" s="752"/>
      <c r="N30" s="752"/>
      <c r="O30" s="751"/>
      <c r="P30" s="752"/>
      <c r="Q30" s="602">
        <f t="shared" si="0"/>
        <v>194754398</v>
      </c>
      <c r="R30" s="705"/>
    </row>
    <row r="31" spans="1:18" ht="16.899999999999999" customHeight="1" x14ac:dyDescent="0.25">
      <c r="A31" s="181">
        <v>2</v>
      </c>
      <c r="B31" s="160">
        <v>1</v>
      </c>
      <c r="C31" s="160">
        <v>1</v>
      </c>
      <c r="D31" s="160">
        <v>2</v>
      </c>
      <c r="E31" s="160">
        <v>0</v>
      </c>
      <c r="F31" s="160">
        <v>28</v>
      </c>
      <c r="G31" s="310">
        <v>15</v>
      </c>
      <c r="H31" s="745" t="s">
        <v>107</v>
      </c>
      <c r="I31" s="760">
        <v>139972238</v>
      </c>
      <c r="J31" s="751"/>
      <c r="K31" s="752">
        <v>1340978</v>
      </c>
      <c r="L31" s="752"/>
      <c r="M31" s="752"/>
      <c r="N31" s="752"/>
      <c r="O31" s="751"/>
      <c r="P31" s="752"/>
      <c r="Q31" s="602">
        <f t="shared" si="0"/>
        <v>141313216</v>
      </c>
      <c r="R31" s="705"/>
    </row>
    <row r="32" spans="1:18" ht="16.899999999999999" customHeight="1" x14ac:dyDescent="0.25">
      <c r="A32" s="181">
        <v>2</v>
      </c>
      <c r="B32" s="160">
        <v>1</v>
      </c>
      <c r="C32" s="160">
        <v>1</v>
      </c>
      <c r="D32" s="160">
        <v>2</v>
      </c>
      <c r="E32" s="160">
        <v>0</v>
      </c>
      <c r="F32" s="160">
        <v>28</v>
      </c>
      <c r="G32" s="327">
        <v>16</v>
      </c>
      <c r="H32" s="834" t="s">
        <v>109</v>
      </c>
      <c r="I32" s="760">
        <v>6727353</v>
      </c>
      <c r="J32" s="751"/>
      <c r="K32" s="752">
        <v>723076</v>
      </c>
      <c r="L32" s="752">
        <v>36857500</v>
      </c>
      <c r="M32" s="752"/>
      <c r="N32" s="752"/>
      <c r="O32" s="751"/>
      <c r="P32" s="752"/>
      <c r="Q32" s="602">
        <f t="shared" si="0"/>
        <v>44307929</v>
      </c>
      <c r="R32" s="705"/>
    </row>
    <row r="33" spans="1:19" ht="16.899999999999999" customHeight="1" x14ac:dyDescent="0.25">
      <c r="A33" s="181">
        <v>2</v>
      </c>
      <c r="B33" s="160">
        <v>1</v>
      </c>
      <c r="C33" s="160">
        <v>1</v>
      </c>
      <c r="D33" s="160">
        <v>2</v>
      </c>
      <c r="E33" s="160">
        <v>0</v>
      </c>
      <c r="F33" s="160">
        <v>28</v>
      </c>
      <c r="G33" s="311">
        <v>17</v>
      </c>
      <c r="H33" s="837" t="s">
        <v>307</v>
      </c>
      <c r="I33" s="760">
        <v>2241476</v>
      </c>
      <c r="J33" s="751">
        <v>41968</v>
      </c>
      <c r="K33" s="752">
        <v>491860</v>
      </c>
      <c r="L33" s="752">
        <v>31236</v>
      </c>
      <c r="M33" s="752"/>
      <c r="N33" s="752"/>
      <c r="O33" s="751"/>
      <c r="P33" s="752"/>
      <c r="Q33" s="602">
        <f t="shared" si="0"/>
        <v>2806540</v>
      </c>
      <c r="R33" s="705"/>
    </row>
    <row r="34" spans="1:19" ht="16.899999999999999" customHeight="1" x14ac:dyDescent="0.25">
      <c r="A34" s="181">
        <v>2</v>
      </c>
      <c r="B34" s="160">
        <v>1</v>
      </c>
      <c r="C34" s="160">
        <v>1</v>
      </c>
      <c r="D34" s="160">
        <v>2</v>
      </c>
      <c r="E34" s="160">
        <v>0</v>
      </c>
      <c r="F34" s="160">
        <v>28</v>
      </c>
      <c r="G34" s="328">
        <v>18</v>
      </c>
      <c r="H34" s="837" t="s">
        <v>173</v>
      </c>
      <c r="I34" s="760">
        <v>17295248</v>
      </c>
      <c r="J34" s="751">
        <v>452169</v>
      </c>
      <c r="K34" s="752">
        <v>961098</v>
      </c>
      <c r="L34" s="752">
        <v>974405</v>
      </c>
      <c r="M34" s="752"/>
      <c r="N34" s="752"/>
      <c r="O34" s="751"/>
      <c r="P34" s="752"/>
      <c r="Q34" s="602">
        <f t="shared" si="0"/>
        <v>19682920</v>
      </c>
      <c r="R34" s="705"/>
    </row>
    <row r="35" spans="1:19" ht="16.899999999999999" customHeight="1" x14ac:dyDescent="0.25">
      <c r="A35" s="181">
        <v>2</v>
      </c>
      <c r="B35" s="160">
        <v>1</v>
      </c>
      <c r="C35" s="160">
        <v>1</v>
      </c>
      <c r="D35" s="160">
        <v>2</v>
      </c>
      <c r="E35" s="160">
        <v>0</v>
      </c>
      <c r="F35" s="160">
        <v>28</v>
      </c>
      <c r="G35" s="327">
        <v>19</v>
      </c>
      <c r="H35" s="837" t="s">
        <v>174</v>
      </c>
      <c r="I35" s="760">
        <v>12798133</v>
      </c>
      <c r="J35" s="751"/>
      <c r="K35" s="752">
        <v>2085173</v>
      </c>
      <c r="L35" s="752"/>
      <c r="M35" s="752"/>
      <c r="N35" s="752"/>
      <c r="O35" s="751"/>
      <c r="P35" s="752"/>
      <c r="Q35" s="602">
        <f t="shared" si="0"/>
        <v>14883306</v>
      </c>
      <c r="R35" s="705"/>
    </row>
    <row r="36" spans="1:19" ht="16.899999999999999" customHeight="1" x14ac:dyDescent="0.25">
      <c r="A36" s="181">
        <v>2</v>
      </c>
      <c r="B36" s="160">
        <v>1</v>
      </c>
      <c r="C36" s="160">
        <v>1</v>
      </c>
      <c r="D36" s="160">
        <v>2</v>
      </c>
      <c r="E36" s="160">
        <v>0</v>
      </c>
      <c r="F36" s="160">
        <v>28</v>
      </c>
      <c r="G36" s="327">
        <v>20</v>
      </c>
      <c r="H36" s="837" t="s">
        <v>110</v>
      </c>
      <c r="I36" s="760">
        <v>13674734</v>
      </c>
      <c r="J36" s="751">
        <v>40000</v>
      </c>
      <c r="K36" s="752">
        <v>2611511</v>
      </c>
      <c r="L36" s="752">
        <v>23533</v>
      </c>
      <c r="M36" s="752"/>
      <c r="N36" s="752"/>
      <c r="O36" s="751"/>
      <c r="P36" s="752"/>
      <c r="Q36" s="602">
        <f t="shared" si="0"/>
        <v>16349778</v>
      </c>
      <c r="R36" s="705"/>
    </row>
    <row r="37" spans="1:19" ht="16.899999999999999" customHeight="1" x14ac:dyDescent="0.25">
      <c r="A37" s="181">
        <v>2</v>
      </c>
      <c r="B37" s="160">
        <v>1</v>
      </c>
      <c r="C37" s="160">
        <v>1</v>
      </c>
      <c r="D37" s="160">
        <v>2</v>
      </c>
      <c r="E37" s="160">
        <v>0</v>
      </c>
      <c r="F37" s="160">
        <v>28</v>
      </c>
      <c r="G37" s="311">
        <v>21</v>
      </c>
      <c r="H37" s="836" t="s">
        <v>175</v>
      </c>
      <c r="I37" s="760">
        <v>183671404</v>
      </c>
      <c r="J37" s="751">
        <v>8239909</v>
      </c>
      <c r="K37" s="752">
        <v>16570831</v>
      </c>
      <c r="L37" s="752">
        <v>22223696</v>
      </c>
      <c r="M37" s="752"/>
      <c r="N37" s="752"/>
      <c r="O37" s="751"/>
      <c r="P37" s="752"/>
      <c r="Q37" s="602">
        <f t="shared" si="0"/>
        <v>230705840</v>
      </c>
      <c r="R37" s="705"/>
    </row>
    <row r="38" spans="1:19" ht="16.899999999999999" customHeight="1" x14ac:dyDescent="0.25">
      <c r="A38" s="181">
        <v>2</v>
      </c>
      <c r="B38" s="160">
        <v>1</v>
      </c>
      <c r="C38" s="160">
        <v>1</v>
      </c>
      <c r="D38" s="160">
        <v>2</v>
      </c>
      <c r="E38" s="160">
        <v>0</v>
      </c>
      <c r="F38" s="160">
        <v>28</v>
      </c>
      <c r="G38" s="329" t="s">
        <v>388</v>
      </c>
      <c r="H38" s="839" t="s">
        <v>176</v>
      </c>
      <c r="I38" s="760">
        <v>23342581</v>
      </c>
      <c r="J38" s="751">
        <v>768760</v>
      </c>
      <c r="K38" s="752">
        <v>3406386</v>
      </c>
      <c r="L38" s="752">
        <v>69486391</v>
      </c>
      <c r="M38" s="752"/>
      <c r="N38" s="752"/>
      <c r="O38" s="751"/>
      <c r="P38" s="752"/>
      <c r="Q38" s="602">
        <f t="shared" si="0"/>
        <v>97004118</v>
      </c>
      <c r="R38" s="705"/>
    </row>
    <row r="39" spans="1:19" ht="16.899999999999999" customHeight="1" x14ac:dyDescent="0.25">
      <c r="A39" s="181">
        <v>2</v>
      </c>
      <c r="B39" s="160">
        <v>1</v>
      </c>
      <c r="C39" s="160">
        <v>1</v>
      </c>
      <c r="D39" s="160">
        <v>2</v>
      </c>
      <c r="E39" s="160">
        <v>0</v>
      </c>
      <c r="F39" s="160">
        <v>28</v>
      </c>
      <c r="G39" s="324" t="s">
        <v>90</v>
      </c>
      <c r="H39" s="745" t="s">
        <v>177</v>
      </c>
      <c r="I39" s="760">
        <v>8510568</v>
      </c>
      <c r="J39" s="751">
        <v>394500</v>
      </c>
      <c r="K39" s="752">
        <v>4636978</v>
      </c>
      <c r="L39" s="752">
        <v>230052</v>
      </c>
      <c r="M39" s="752"/>
      <c r="N39" s="752"/>
      <c r="O39" s="751"/>
      <c r="P39" s="752"/>
      <c r="Q39" s="602">
        <f t="shared" si="0"/>
        <v>13772098</v>
      </c>
      <c r="R39" s="705"/>
    </row>
    <row r="40" spans="1:19" ht="16.899999999999999" customHeight="1" x14ac:dyDescent="0.25">
      <c r="A40" s="181">
        <v>2</v>
      </c>
      <c r="B40" s="160">
        <v>1</v>
      </c>
      <c r="C40" s="160">
        <v>1</v>
      </c>
      <c r="D40" s="160">
        <v>2</v>
      </c>
      <c r="E40" s="160">
        <v>0</v>
      </c>
      <c r="F40" s="160">
        <v>28</v>
      </c>
      <c r="G40" s="327">
        <v>24</v>
      </c>
      <c r="H40" s="834" t="s">
        <v>178</v>
      </c>
      <c r="I40" s="760">
        <v>5337357</v>
      </c>
      <c r="J40" s="751">
        <v>227960</v>
      </c>
      <c r="K40" s="752">
        <v>2161392</v>
      </c>
      <c r="L40" s="752">
        <v>686000</v>
      </c>
      <c r="M40" s="752"/>
      <c r="N40" s="752"/>
      <c r="O40" s="751"/>
      <c r="P40" s="752"/>
      <c r="Q40" s="602">
        <f t="shared" si="0"/>
        <v>8412709</v>
      </c>
      <c r="R40" s="705"/>
    </row>
    <row r="41" spans="1:19" ht="16.899999999999999" customHeight="1" x14ac:dyDescent="0.25">
      <c r="A41" s="181">
        <v>2</v>
      </c>
      <c r="B41" s="160">
        <v>1</v>
      </c>
      <c r="C41" s="160">
        <v>1</v>
      </c>
      <c r="D41" s="160">
        <v>2</v>
      </c>
      <c r="E41" s="160">
        <v>0</v>
      </c>
      <c r="F41" s="160">
        <v>28</v>
      </c>
      <c r="G41" s="327">
        <v>25</v>
      </c>
      <c r="H41" s="840" t="s">
        <v>308</v>
      </c>
      <c r="I41" s="760">
        <v>99841874</v>
      </c>
      <c r="J41" s="751">
        <v>170019</v>
      </c>
      <c r="K41" s="752">
        <v>3477812</v>
      </c>
      <c r="L41" s="752">
        <v>42083</v>
      </c>
      <c r="M41" s="752"/>
      <c r="N41" s="752"/>
      <c r="O41" s="751"/>
      <c r="P41" s="752"/>
      <c r="Q41" s="602">
        <f t="shared" si="0"/>
        <v>103531788</v>
      </c>
      <c r="R41" s="705"/>
    </row>
    <row r="42" spans="1:19" ht="16.899999999999999" customHeight="1" x14ac:dyDescent="0.25">
      <c r="A42" s="181">
        <v>2</v>
      </c>
      <c r="B42" s="160">
        <v>1</v>
      </c>
      <c r="C42" s="160">
        <v>1</v>
      </c>
      <c r="D42" s="160">
        <v>2</v>
      </c>
      <c r="E42" s="160">
        <v>0</v>
      </c>
      <c r="F42" s="160">
        <v>28</v>
      </c>
      <c r="G42" s="329" t="s">
        <v>389</v>
      </c>
      <c r="H42" s="841" t="s">
        <v>179</v>
      </c>
      <c r="I42" s="760">
        <v>43486676</v>
      </c>
      <c r="J42" s="751"/>
      <c r="K42" s="752">
        <v>2011341</v>
      </c>
      <c r="L42" s="752"/>
      <c r="M42" s="752"/>
      <c r="N42" s="752"/>
      <c r="O42" s="751"/>
      <c r="P42" s="752"/>
      <c r="Q42" s="602">
        <f t="shared" si="0"/>
        <v>45498017</v>
      </c>
      <c r="R42" s="705"/>
    </row>
    <row r="43" spans="1:19" ht="16.899999999999999" customHeight="1" x14ac:dyDescent="0.25">
      <c r="A43" s="181">
        <v>2</v>
      </c>
      <c r="B43" s="160">
        <v>1</v>
      </c>
      <c r="C43" s="160">
        <v>1</v>
      </c>
      <c r="D43" s="160">
        <v>2</v>
      </c>
      <c r="E43" s="160">
        <v>0</v>
      </c>
      <c r="F43" s="160">
        <v>28</v>
      </c>
      <c r="G43" s="324" t="s">
        <v>91</v>
      </c>
      <c r="H43" s="836" t="s">
        <v>577</v>
      </c>
      <c r="I43" s="760">
        <v>45566471</v>
      </c>
      <c r="J43" s="751">
        <v>17993436</v>
      </c>
      <c r="K43" s="752">
        <v>40030769</v>
      </c>
      <c r="L43" s="752">
        <v>10980000</v>
      </c>
      <c r="M43" s="752">
        <v>452123</v>
      </c>
      <c r="N43" s="752"/>
      <c r="O43" s="751"/>
      <c r="P43" s="752"/>
      <c r="Q43" s="602">
        <f t="shared" si="0"/>
        <v>115022799</v>
      </c>
      <c r="R43" s="705"/>
      <c r="S43" s="141"/>
    </row>
    <row r="44" spans="1:19" ht="16.899999999999999" customHeight="1" x14ac:dyDescent="0.25">
      <c r="A44" s="181">
        <v>2</v>
      </c>
      <c r="B44" s="160">
        <v>1</v>
      </c>
      <c r="C44" s="160">
        <v>1</v>
      </c>
      <c r="D44" s="160">
        <v>2</v>
      </c>
      <c r="E44" s="160">
        <v>0</v>
      </c>
      <c r="F44" s="160">
        <v>28</v>
      </c>
      <c r="G44" s="311">
        <v>28</v>
      </c>
      <c r="H44" s="745" t="s">
        <v>350</v>
      </c>
      <c r="I44" s="760"/>
      <c r="J44" s="751">
        <v>10692000</v>
      </c>
      <c r="K44" s="752">
        <v>76413859</v>
      </c>
      <c r="L44" s="752"/>
      <c r="M44" s="752"/>
      <c r="N44" s="752"/>
      <c r="O44" s="751"/>
      <c r="P44" s="752"/>
      <c r="Q44" s="602">
        <f t="shared" si="0"/>
        <v>87105859</v>
      </c>
      <c r="R44" s="842"/>
    </row>
    <row r="45" spans="1:19" ht="29.45" customHeight="1" x14ac:dyDescent="0.25">
      <c r="A45" s="181">
        <v>2</v>
      </c>
      <c r="B45" s="160">
        <v>1</v>
      </c>
      <c r="C45" s="160">
        <v>1</v>
      </c>
      <c r="D45" s="160">
        <v>2</v>
      </c>
      <c r="E45" s="160">
        <v>0</v>
      </c>
      <c r="F45" s="160">
        <v>28</v>
      </c>
      <c r="G45" s="311">
        <v>29</v>
      </c>
      <c r="H45" s="745" t="s">
        <v>390</v>
      </c>
      <c r="I45" s="760">
        <v>23952367</v>
      </c>
      <c r="J45" s="751">
        <v>781081</v>
      </c>
      <c r="K45" s="752">
        <v>1937878</v>
      </c>
      <c r="L45" s="752">
        <v>71784</v>
      </c>
      <c r="M45" s="752"/>
      <c r="N45" s="752"/>
      <c r="O45" s="751"/>
      <c r="P45" s="752"/>
      <c r="Q45" s="602">
        <f t="shared" si="0"/>
        <v>26743110</v>
      </c>
      <c r="R45" s="842"/>
    </row>
    <row r="46" spans="1:19" ht="16.899999999999999" customHeight="1" x14ac:dyDescent="0.25">
      <c r="A46" s="181">
        <v>2</v>
      </c>
      <c r="B46" s="160">
        <v>1</v>
      </c>
      <c r="C46" s="160">
        <v>1</v>
      </c>
      <c r="D46" s="160">
        <v>2</v>
      </c>
      <c r="E46" s="160">
        <v>0</v>
      </c>
      <c r="F46" s="160">
        <v>28</v>
      </c>
      <c r="G46" s="328">
        <v>30</v>
      </c>
      <c r="H46" s="745" t="s">
        <v>180</v>
      </c>
      <c r="I46" s="760">
        <v>28553947</v>
      </c>
      <c r="J46" s="751">
        <v>2581582</v>
      </c>
      <c r="K46" s="752">
        <v>23690795</v>
      </c>
      <c r="L46" s="752"/>
      <c r="M46" s="752"/>
      <c r="N46" s="752"/>
      <c r="O46" s="751"/>
      <c r="P46" s="752">
        <v>2637329</v>
      </c>
      <c r="Q46" s="602">
        <f t="shared" si="0"/>
        <v>57463653</v>
      </c>
      <c r="R46" s="842"/>
    </row>
    <row r="47" spans="1:19" ht="16.899999999999999" customHeight="1" x14ac:dyDescent="0.25">
      <c r="A47" s="181">
        <v>2</v>
      </c>
      <c r="B47" s="160">
        <v>1</v>
      </c>
      <c r="C47" s="160">
        <v>1</v>
      </c>
      <c r="D47" s="160">
        <v>2</v>
      </c>
      <c r="E47" s="160">
        <v>0</v>
      </c>
      <c r="F47" s="160">
        <v>28</v>
      </c>
      <c r="G47" s="328">
        <v>31</v>
      </c>
      <c r="H47" s="745" t="s">
        <v>233</v>
      </c>
      <c r="I47" s="760">
        <v>6992924</v>
      </c>
      <c r="J47" s="751">
        <v>309863</v>
      </c>
      <c r="K47" s="752">
        <v>3779954</v>
      </c>
      <c r="L47" s="752">
        <v>1135</v>
      </c>
      <c r="M47" s="752"/>
      <c r="N47" s="752"/>
      <c r="O47" s="751"/>
      <c r="P47" s="752"/>
      <c r="Q47" s="602">
        <f t="shared" si="0"/>
        <v>11083876</v>
      </c>
      <c r="R47" s="842"/>
    </row>
    <row r="48" spans="1:19" ht="16.899999999999999" customHeight="1" x14ac:dyDescent="0.25">
      <c r="A48" s="181">
        <v>2</v>
      </c>
      <c r="B48" s="160">
        <v>1</v>
      </c>
      <c r="C48" s="160">
        <v>1</v>
      </c>
      <c r="D48" s="160">
        <v>2</v>
      </c>
      <c r="E48" s="160">
        <v>0</v>
      </c>
      <c r="F48" s="160">
        <v>28</v>
      </c>
      <c r="G48" s="328">
        <v>32</v>
      </c>
      <c r="H48" s="745" t="s">
        <v>138</v>
      </c>
      <c r="I48" s="760">
        <v>31039703</v>
      </c>
      <c r="J48" s="751"/>
      <c r="K48" s="752">
        <v>3400333</v>
      </c>
      <c r="L48" s="752">
        <v>17993</v>
      </c>
      <c r="M48" s="752"/>
      <c r="N48" s="752"/>
      <c r="O48" s="751"/>
      <c r="P48" s="752"/>
      <c r="Q48" s="602">
        <f t="shared" si="0"/>
        <v>34458029</v>
      </c>
      <c r="R48" s="842"/>
    </row>
    <row r="49" spans="1:18" ht="16.899999999999999" customHeight="1" x14ac:dyDescent="0.25">
      <c r="A49" s="181">
        <v>2</v>
      </c>
      <c r="B49" s="160">
        <v>1</v>
      </c>
      <c r="C49" s="160">
        <v>1</v>
      </c>
      <c r="D49" s="160">
        <v>2</v>
      </c>
      <c r="E49" s="160">
        <v>0</v>
      </c>
      <c r="F49" s="160">
        <v>28</v>
      </c>
      <c r="G49" s="328">
        <v>33</v>
      </c>
      <c r="H49" s="745" t="s">
        <v>310</v>
      </c>
      <c r="I49" s="760">
        <v>15891726</v>
      </c>
      <c r="J49" s="751">
        <v>1036356</v>
      </c>
      <c r="K49" s="752">
        <v>1969064</v>
      </c>
      <c r="L49" s="752">
        <v>19822</v>
      </c>
      <c r="M49" s="752"/>
      <c r="N49" s="752"/>
      <c r="O49" s="751"/>
      <c r="P49" s="752"/>
      <c r="Q49" s="602">
        <f t="shared" si="0"/>
        <v>18916968</v>
      </c>
      <c r="R49" s="842"/>
    </row>
    <row r="50" spans="1:18" ht="16.899999999999999" customHeight="1" x14ac:dyDescent="0.25">
      <c r="A50" s="181">
        <v>2</v>
      </c>
      <c r="B50" s="160">
        <v>1</v>
      </c>
      <c r="C50" s="160">
        <v>1</v>
      </c>
      <c r="D50" s="160">
        <v>2</v>
      </c>
      <c r="E50" s="160">
        <v>0</v>
      </c>
      <c r="F50" s="160">
        <v>28</v>
      </c>
      <c r="G50" s="328">
        <v>34</v>
      </c>
      <c r="H50" s="745" t="s">
        <v>181</v>
      </c>
      <c r="I50" s="760">
        <v>25893662</v>
      </c>
      <c r="J50" s="751">
        <v>293200</v>
      </c>
      <c r="K50" s="752">
        <v>7075666</v>
      </c>
      <c r="L50" s="752"/>
      <c r="M50" s="752"/>
      <c r="N50" s="752"/>
      <c r="O50" s="751"/>
      <c r="P50" s="752"/>
      <c r="Q50" s="602">
        <f t="shared" si="0"/>
        <v>33262528</v>
      </c>
      <c r="R50" s="842"/>
    </row>
    <row r="51" spans="1:18" ht="16.899999999999999" customHeight="1" x14ac:dyDescent="0.25">
      <c r="A51" s="181">
        <v>2</v>
      </c>
      <c r="B51" s="160">
        <v>1</v>
      </c>
      <c r="C51" s="160">
        <v>1</v>
      </c>
      <c r="D51" s="160">
        <v>2</v>
      </c>
      <c r="E51" s="160">
        <v>0</v>
      </c>
      <c r="F51" s="160">
        <v>28</v>
      </c>
      <c r="G51" s="328">
        <v>35</v>
      </c>
      <c r="H51" s="745" t="s">
        <v>182</v>
      </c>
      <c r="I51" s="760">
        <v>13822225</v>
      </c>
      <c r="J51" s="752">
        <v>336073</v>
      </c>
      <c r="K51" s="752">
        <v>1488011</v>
      </c>
      <c r="L51" s="752">
        <v>16921</v>
      </c>
      <c r="M51" s="752"/>
      <c r="N51" s="752"/>
      <c r="O51" s="751"/>
      <c r="P51" s="752"/>
      <c r="Q51" s="602">
        <f t="shared" si="0"/>
        <v>15663230</v>
      </c>
      <c r="R51" s="842"/>
    </row>
    <row r="52" spans="1:18" ht="16.899999999999999" customHeight="1" x14ac:dyDescent="0.25">
      <c r="A52" s="181">
        <v>2</v>
      </c>
      <c r="B52" s="160">
        <v>1</v>
      </c>
      <c r="C52" s="160">
        <v>1</v>
      </c>
      <c r="D52" s="160">
        <v>2</v>
      </c>
      <c r="E52" s="160">
        <v>0</v>
      </c>
      <c r="F52" s="160">
        <v>28</v>
      </c>
      <c r="G52" s="328">
        <v>36</v>
      </c>
      <c r="H52" s="745" t="s">
        <v>183</v>
      </c>
      <c r="I52" s="760"/>
      <c r="J52" s="751"/>
      <c r="K52" s="752"/>
      <c r="L52" s="752">
        <v>53096619</v>
      </c>
      <c r="M52" s="752"/>
      <c r="N52" s="752"/>
      <c r="O52" s="751"/>
      <c r="P52" s="752"/>
      <c r="Q52" s="602">
        <f t="shared" si="0"/>
        <v>53096619</v>
      </c>
      <c r="R52" s="842"/>
    </row>
    <row r="53" spans="1:18" ht="16.899999999999999" customHeight="1" x14ac:dyDescent="0.25">
      <c r="A53" s="181">
        <v>2</v>
      </c>
      <c r="B53" s="160">
        <v>1</v>
      </c>
      <c r="C53" s="160">
        <v>1</v>
      </c>
      <c r="D53" s="160">
        <v>2</v>
      </c>
      <c r="E53" s="160">
        <v>0</v>
      </c>
      <c r="F53" s="160">
        <v>28</v>
      </c>
      <c r="G53" s="328">
        <v>37</v>
      </c>
      <c r="H53" s="745" t="s">
        <v>137</v>
      </c>
      <c r="I53" s="760">
        <v>23694896</v>
      </c>
      <c r="J53" s="751">
        <v>388761</v>
      </c>
      <c r="K53" s="752">
        <v>870465</v>
      </c>
      <c r="L53" s="752">
        <v>790000</v>
      </c>
      <c r="M53" s="752"/>
      <c r="N53" s="752"/>
      <c r="O53" s="751"/>
      <c r="P53" s="752"/>
      <c r="Q53" s="602">
        <f t="shared" si="0"/>
        <v>25744122</v>
      </c>
      <c r="R53" s="842"/>
    </row>
    <row r="54" spans="1:18" ht="16.899999999999999" customHeight="1" x14ac:dyDescent="0.25">
      <c r="A54" s="181">
        <v>2</v>
      </c>
      <c r="B54" s="160">
        <v>1</v>
      </c>
      <c r="C54" s="160">
        <v>1</v>
      </c>
      <c r="D54" s="160">
        <v>2</v>
      </c>
      <c r="E54" s="160">
        <v>0</v>
      </c>
      <c r="F54" s="160">
        <v>28</v>
      </c>
      <c r="G54" s="328">
        <v>39</v>
      </c>
      <c r="H54" s="745" t="s">
        <v>630</v>
      </c>
      <c r="I54" s="760">
        <v>2209150</v>
      </c>
      <c r="J54" s="751">
        <v>109000</v>
      </c>
      <c r="K54" s="752">
        <v>855125</v>
      </c>
      <c r="L54" s="752"/>
      <c r="M54" s="752"/>
      <c r="N54" s="752"/>
      <c r="O54" s="751"/>
      <c r="P54" s="752"/>
      <c r="Q54" s="602">
        <f t="shared" si="0"/>
        <v>3173275</v>
      </c>
      <c r="R54" s="842"/>
    </row>
    <row r="55" spans="1:18" ht="16.899999999999999" customHeight="1" x14ac:dyDescent="0.25">
      <c r="A55" s="181">
        <v>2</v>
      </c>
      <c r="B55" s="160">
        <v>1</v>
      </c>
      <c r="C55" s="160">
        <v>1</v>
      </c>
      <c r="D55" s="160">
        <v>2</v>
      </c>
      <c r="E55" s="160">
        <v>0</v>
      </c>
      <c r="F55" s="160">
        <v>28</v>
      </c>
      <c r="G55" s="328">
        <v>40</v>
      </c>
      <c r="H55" s="745" t="s">
        <v>1248</v>
      </c>
      <c r="I55" s="760">
        <v>2616680</v>
      </c>
      <c r="J55" s="752">
        <v>240334</v>
      </c>
      <c r="K55" s="752">
        <v>1666500</v>
      </c>
      <c r="L55" s="752"/>
      <c r="M55" s="752">
        <v>240000</v>
      </c>
      <c r="N55" s="752"/>
      <c r="O55" s="752"/>
      <c r="P55" s="752"/>
      <c r="Q55" s="602">
        <f t="shared" si="0"/>
        <v>4763514</v>
      </c>
      <c r="R55" s="842"/>
    </row>
    <row r="56" spans="1:18" ht="6" customHeight="1" thickBot="1" x14ac:dyDescent="0.3">
      <c r="A56" s="145"/>
      <c r="B56" s="330"/>
      <c r="C56" s="330"/>
      <c r="D56" s="330"/>
      <c r="E56" s="330"/>
      <c r="F56" s="330"/>
      <c r="G56" s="330"/>
      <c r="H56" s="843"/>
      <c r="I56" s="844"/>
      <c r="J56" s="845"/>
      <c r="K56" s="845"/>
      <c r="L56" s="845"/>
      <c r="M56" s="845"/>
      <c r="N56" s="845"/>
      <c r="O56" s="845"/>
      <c r="P56" s="845"/>
      <c r="Q56" s="846"/>
      <c r="R56" s="847"/>
    </row>
    <row r="57" spans="1:18" ht="4.5" customHeight="1" thickTop="1" thickBot="1" x14ac:dyDescent="0.3">
      <c r="A57" s="148"/>
      <c r="B57" s="148"/>
      <c r="C57" s="148"/>
      <c r="D57" s="148"/>
      <c r="E57" s="148"/>
      <c r="F57" s="148"/>
      <c r="G57" s="148"/>
      <c r="H57" s="848"/>
      <c r="I57" s="848"/>
      <c r="J57" s="848"/>
      <c r="K57" s="848"/>
      <c r="L57" s="848"/>
      <c r="M57" s="848"/>
      <c r="N57" s="848"/>
      <c r="O57" s="848"/>
      <c r="P57" s="848"/>
      <c r="Q57" s="849"/>
      <c r="R57" s="850"/>
    </row>
    <row r="58" spans="1:18" ht="3" customHeight="1" thickTop="1" x14ac:dyDescent="0.25">
      <c r="A58" s="461"/>
      <c r="B58" s="462"/>
      <c r="C58" s="462"/>
      <c r="D58" s="462"/>
      <c r="E58" s="462"/>
      <c r="F58" s="462"/>
      <c r="G58" s="462"/>
      <c r="H58" s="851"/>
      <c r="I58" s="852"/>
      <c r="J58" s="853"/>
      <c r="K58" s="853"/>
      <c r="L58" s="853"/>
      <c r="M58" s="853"/>
      <c r="N58" s="853"/>
      <c r="O58" s="853"/>
      <c r="P58" s="853"/>
      <c r="Q58" s="1147">
        <f>SUM(Q17:Q57)</f>
        <v>2308377618</v>
      </c>
      <c r="R58" s="1148"/>
    </row>
    <row r="59" spans="1:18" ht="16.149999999999999" customHeight="1" x14ac:dyDescent="0.25">
      <c r="A59" s="457"/>
      <c r="B59" s="458"/>
      <c r="C59" s="458"/>
      <c r="D59" s="458"/>
      <c r="E59" s="458"/>
      <c r="F59" s="458"/>
      <c r="G59" s="458"/>
      <c r="H59" s="854" t="s">
        <v>14</v>
      </c>
      <c r="I59" s="855">
        <f t="shared" ref="I59:P59" si="1">SUM(I15:I58)</f>
        <v>1641008237</v>
      </c>
      <c r="J59" s="856">
        <f t="shared" si="1"/>
        <v>104252989</v>
      </c>
      <c r="K59" s="856">
        <f t="shared" si="1"/>
        <v>357228368</v>
      </c>
      <c r="L59" s="856">
        <f t="shared" si="1"/>
        <v>202558572</v>
      </c>
      <c r="M59" s="856">
        <f t="shared" si="1"/>
        <v>692123</v>
      </c>
      <c r="N59" s="856">
        <f t="shared" si="1"/>
        <v>0</v>
      </c>
      <c r="O59" s="856">
        <f t="shared" si="1"/>
        <v>0</v>
      </c>
      <c r="P59" s="856">
        <f t="shared" si="1"/>
        <v>2637329</v>
      </c>
      <c r="Q59" s="1149"/>
      <c r="R59" s="1150"/>
    </row>
    <row r="60" spans="1:18" ht="3.75" customHeight="1" thickBot="1" x14ac:dyDescent="0.3">
      <c r="A60" s="459"/>
      <c r="B60" s="460"/>
      <c r="C60" s="460"/>
      <c r="D60" s="460"/>
      <c r="E60" s="460"/>
      <c r="F60" s="460"/>
      <c r="G60" s="460"/>
      <c r="H60" s="857"/>
      <c r="I60" s="858"/>
      <c r="J60" s="859"/>
      <c r="K60" s="859"/>
      <c r="L60" s="859"/>
      <c r="M60" s="859"/>
      <c r="N60" s="859"/>
      <c r="O60" s="859"/>
      <c r="P60" s="859"/>
      <c r="Q60" s="1151"/>
      <c r="R60" s="1152"/>
    </row>
    <row r="61" spans="1:18" ht="18" customHeight="1" thickTop="1" x14ac:dyDescent="0.25">
      <c r="A61" s="151"/>
      <c r="B61" s="151"/>
      <c r="C61" s="151"/>
      <c r="D61" s="151"/>
      <c r="E61" s="151"/>
      <c r="F61" s="151"/>
      <c r="G61" s="151"/>
      <c r="R61" s="142"/>
    </row>
    <row r="62" spans="1:18" ht="18" customHeight="1" x14ac:dyDescent="0.25">
      <c r="A62" s="151"/>
      <c r="B62" s="151"/>
      <c r="C62" s="151"/>
      <c r="D62" s="151"/>
      <c r="E62" s="151"/>
      <c r="F62" s="151"/>
      <c r="G62" s="151"/>
      <c r="Q62" s="142"/>
      <c r="R62" s="142"/>
    </row>
    <row r="63" spans="1:18" ht="18" customHeight="1" x14ac:dyDescent="0.25">
      <c r="A63" s="151"/>
      <c r="B63" s="151"/>
      <c r="C63" s="151"/>
      <c r="D63" s="151"/>
      <c r="E63" s="151"/>
      <c r="F63" s="151"/>
      <c r="G63" s="151"/>
      <c r="R63" s="142"/>
    </row>
    <row r="64" spans="1:18" ht="18" customHeight="1" x14ac:dyDescent="0.25">
      <c r="A64" s="151"/>
      <c r="B64" s="151"/>
      <c r="C64" s="151"/>
      <c r="D64" s="151"/>
      <c r="E64" s="151"/>
      <c r="F64" s="151"/>
      <c r="G64" s="151"/>
      <c r="H64" s="152"/>
      <c r="I64" s="152"/>
      <c r="J64" s="152"/>
      <c r="K64" s="152"/>
      <c r="L64" s="152"/>
      <c r="M64" s="152"/>
      <c r="N64" s="152"/>
      <c r="O64" s="152"/>
      <c r="P64" s="152"/>
      <c r="R64" s="142"/>
    </row>
    <row r="65" spans="1:18" ht="18" customHeight="1" x14ac:dyDescent="0.25">
      <c r="A65" s="151"/>
      <c r="B65" s="151"/>
      <c r="C65" s="151"/>
      <c r="D65" s="151"/>
      <c r="E65" s="151"/>
      <c r="F65" s="151"/>
      <c r="G65" s="151"/>
      <c r="R65" s="142"/>
    </row>
    <row r="66" spans="1:18" ht="18" customHeight="1" x14ac:dyDescent="0.25">
      <c r="A66" s="151"/>
      <c r="B66" s="151"/>
      <c r="C66" s="151"/>
      <c r="D66" s="151"/>
      <c r="E66" s="151"/>
      <c r="F66" s="151"/>
      <c r="G66" s="151"/>
      <c r="R66" s="142"/>
    </row>
    <row r="67" spans="1:18" ht="18" customHeight="1" x14ac:dyDescent="0.25">
      <c r="A67" s="151"/>
      <c r="B67" s="151"/>
      <c r="C67" s="151"/>
      <c r="D67" s="151"/>
      <c r="E67" s="151"/>
      <c r="F67" s="151"/>
      <c r="G67" s="151"/>
      <c r="R67" s="142"/>
    </row>
    <row r="68" spans="1:18" ht="18" customHeight="1" x14ac:dyDescent="0.25">
      <c r="A68" s="151"/>
      <c r="B68" s="151"/>
      <c r="C68" s="151"/>
      <c r="D68" s="151"/>
      <c r="E68" s="151"/>
      <c r="F68" s="151"/>
      <c r="G68" s="151"/>
      <c r="R68" s="142"/>
    </row>
    <row r="69" spans="1:18" ht="18" customHeight="1" x14ac:dyDescent="0.25">
      <c r="A69" s="151"/>
      <c r="B69" s="151"/>
      <c r="C69" s="151"/>
      <c r="D69" s="151"/>
      <c r="E69" s="151"/>
      <c r="F69" s="151"/>
      <c r="G69" s="151"/>
      <c r="R69" s="142"/>
    </row>
    <row r="70" spans="1:18" ht="18" customHeight="1" x14ac:dyDescent="0.25">
      <c r="A70" s="151"/>
      <c r="B70" s="151"/>
      <c r="C70" s="151"/>
      <c r="D70" s="151"/>
      <c r="E70" s="151"/>
      <c r="F70" s="151"/>
      <c r="G70" s="151"/>
      <c r="R70" s="142"/>
    </row>
    <row r="71" spans="1:18" ht="18" customHeight="1" x14ac:dyDescent="0.25">
      <c r="A71" s="151"/>
      <c r="B71" s="151"/>
      <c r="C71" s="151"/>
      <c r="D71" s="151"/>
      <c r="E71" s="151"/>
      <c r="F71" s="151"/>
      <c r="G71" s="151"/>
      <c r="R71" s="142"/>
    </row>
    <row r="72" spans="1:18" ht="18" customHeight="1" x14ac:dyDescent="0.25">
      <c r="A72" s="151"/>
      <c r="B72" s="151"/>
      <c r="C72" s="151"/>
      <c r="D72" s="151"/>
      <c r="E72" s="151"/>
      <c r="F72" s="151"/>
      <c r="G72" s="151"/>
      <c r="R72" s="142"/>
    </row>
    <row r="73" spans="1:18" ht="18" customHeight="1" x14ac:dyDescent="0.25">
      <c r="A73" s="151"/>
      <c r="B73" s="151"/>
      <c r="C73" s="151"/>
      <c r="D73" s="151"/>
      <c r="E73" s="151"/>
      <c r="F73" s="151"/>
      <c r="G73" s="151"/>
      <c r="R73" s="142"/>
    </row>
    <row r="74" spans="1:18" ht="18" customHeight="1" x14ac:dyDescent="0.25">
      <c r="A74" s="151"/>
      <c r="B74" s="151"/>
      <c r="C74" s="151"/>
      <c r="D74" s="151"/>
      <c r="E74" s="151"/>
      <c r="F74" s="151"/>
      <c r="G74" s="151"/>
      <c r="R74" s="142"/>
    </row>
    <row r="75" spans="1:18" ht="18" customHeight="1" x14ac:dyDescent="0.25">
      <c r="A75" s="151"/>
      <c r="B75" s="151"/>
      <c r="C75" s="151"/>
      <c r="D75" s="151"/>
      <c r="E75" s="151"/>
      <c r="F75" s="151"/>
      <c r="G75" s="151"/>
      <c r="R75" s="142"/>
    </row>
    <row r="76" spans="1:18" ht="18" customHeight="1" x14ac:dyDescent="0.25">
      <c r="A76" s="151"/>
      <c r="B76" s="151"/>
      <c r="C76" s="151"/>
      <c r="D76" s="151"/>
      <c r="E76" s="151"/>
      <c r="F76" s="151"/>
      <c r="G76" s="151"/>
      <c r="R76" s="142"/>
    </row>
    <row r="77" spans="1:18" ht="18" customHeight="1" x14ac:dyDescent="0.25">
      <c r="A77" s="151"/>
      <c r="B77" s="151"/>
      <c r="C77" s="151"/>
      <c r="D77" s="151"/>
      <c r="E77" s="151"/>
      <c r="F77" s="151"/>
      <c r="G77" s="151"/>
      <c r="R77" s="142"/>
    </row>
    <row r="78" spans="1:18" ht="18" customHeight="1" x14ac:dyDescent="0.25">
      <c r="A78" s="151"/>
      <c r="B78" s="151"/>
      <c r="C78" s="151"/>
      <c r="D78" s="151"/>
      <c r="E78" s="151"/>
      <c r="F78" s="151"/>
      <c r="G78" s="151"/>
      <c r="R78" s="142"/>
    </row>
    <row r="79" spans="1:18" ht="18" customHeight="1" x14ac:dyDescent="0.25">
      <c r="A79" s="151"/>
      <c r="B79" s="151"/>
      <c r="C79" s="151"/>
      <c r="D79" s="151"/>
      <c r="E79" s="151"/>
      <c r="F79" s="151"/>
      <c r="G79" s="151"/>
      <c r="R79" s="142"/>
    </row>
    <row r="80" spans="1:18" ht="18" customHeight="1" x14ac:dyDescent="0.25">
      <c r="A80" s="151"/>
      <c r="B80" s="151"/>
      <c r="C80" s="151"/>
      <c r="D80" s="151"/>
      <c r="E80" s="151"/>
      <c r="F80" s="151"/>
      <c r="G80" s="151"/>
      <c r="R80" s="142"/>
    </row>
    <row r="81" spans="1:18" ht="18" customHeight="1" x14ac:dyDescent="0.25">
      <c r="A81" s="151"/>
      <c r="B81" s="151"/>
      <c r="C81" s="151"/>
      <c r="D81" s="151"/>
      <c r="E81" s="151"/>
      <c r="F81" s="151"/>
      <c r="G81" s="151"/>
      <c r="R81" s="142"/>
    </row>
    <row r="82" spans="1:18" ht="18" customHeight="1" x14ac:dyDescent="0.25">
      <c r="A82" s="151"/>
      <c r="B82" s="151"/>
      <c r="C82" s="151"/>
      <c r="D82" s="151"/>
      <c r="E82" s="151"/>
      <c r="F82" s="151"/>
      <c r="G82" s="151"/>
      <c r="R82" s="142"/>
    </row>
    <row r="83" spans="1:18" ht="18" customHeight="1" x14ac:dyDescent="0.25">
      <c r="A83" s="151"/>
      <c r="B83" s="151"/>
      <c r="C83" s="151"/>
      <c r="D83" s="151"/>
      <c r="E83" s="151"/>
      <c r="F83" s="151"/>
      <c r="G83" s="151"/>
      <c r="R83" s="142"/>
    </row>
    <row r="84" spans="1:18" ht="18" customHeight="1" x14ac:dyDescent="0.25">
      <c r="A84" s="151"/>
      <c r="B84" s="151"/>
      <c r="C84" s="151"/>
      <c r="D84" s="151"/>
      <c r="E84" s="151"/>
      <c r="F84" s="151"/>
      <c r="G84" s="151"/>
      <c r="R84" s="142"/>
    </row>
    <row r="85" spans="1:18" ht="18" customHeight="1" x14ac:dyDescent="0.25">
      <c r="A85" s="151"/>
      <c r="B85" s="151"/>
      <c r="C85" s="151"/>
      <c r="D85" s="151"/>
      <c r="E85" s="151"/>
      <c r="F85" s="151"/>
      <c r="G85" s="151"/>
      <c r="R85" s="142"/>
    </row>
    <row r="86" spans="1:18" ht="18" customHeight="1" x14ac:dyDescent="0.25">
      <c r="A86" s="151"/>
      <c r="B86" s="151"/>
      <c r="C86" s="151"/>
      <c r="D86" s="151"/>
      <c r="E86" s="151"/>
      <c r="F86" s="151"/>
      <c r="G86" s="151"/>
      <c r="R86" s="142"/>
    </row>
    <row r="87" spans="1:18" ht="18" customHeight="1" x14ac:dyDescent="0.25">
      <c r="A87" s="151"/>
      <c r="B87" s="151"/>
      <c r="C87" s="151"/>
      <c r="D87" s="151"/>
      <c r="E87" s="151"/>
      <c r="F87" s="151"/>
      <c r="G87" s="151"/>
      <c r="R87" s="142"/>
    </row>
    <row r="88" spans="1:18" ht="18" customHeight="1" x14ac:dyDescent="0.25">
      <c r="A88" s="151"/>
      <c r="B88" s="151"/>
      <c r="C88" s="151"/>
      <c r="D88" s="151"/>
      <c r="E88" s="151"/>
      <c r="F88" s="151"/>
      <c r="G88" s="151"/>
      <c r="R88" s="142"/>
    </row>
    <row r="89" spans="1:18" ht="18" customHeight="1" x14ac:dyDescent="0.25">
      <c r="A89" s="151"/>
      <c r="B89" s="151"/>
      <c r="C89" s="151"/>
      <c r="D89" s="151"/>
      <c r="E89" s="151"/>
      <c r="F89" s="151"/>
      <c r="G89" s="151"/>
      <c r="R89" s="142"/>
    </row>
    <row r="90" spans="1:18" ht="18" customHeight="1" x14ac:dyDescent="0.25">
      <c r="R90" s="142"/>
    </row>
    <row r="91" spans="1:18" ht="18" customHeight="1" x14ac:dyDescent="0.25">
      <c r="R91" s="142"/>
    </row>
    <row r="92" spans="1:18" ht="18" customHeight="1" x14ac:dyDescent="0.25">
      <c r="R92" s="142"/>
    </row>
    <row r="93" spans="1:18" ht="18" customHeight="1" x14ac:dyDescent="0.25">
      <c r="R93" s="142"/>
    </row>
    <row r="94" spans="1:18" ht="18" customHeight="1" x14ac:dyDescent="0.25">
      <c r="R94" s="142"/>
    </row>
    <row r="95" spans="1:18" ht="18" customHeight="1" x14ac:dyDescent="0.25">
      <c r="R95" s="142"/>
    </row>
  </sheetData>
  <mergeCells count="10">
    <mergeCell ref="Q58:R60"/>
    <mergeCell ref="A1:R1"/>
    <mergeCell ref="A2:R2"/>
    <mergeCell ref="A4:R4"/>
    <mergeCell ref="A5:R5"/>
    <mergeCell ref="A7:H8"/>
    <mergeCell ref="Q7:Q8"/>
    <mergeCell ref="R7:R8"/>
    <mergeCell ref="I7:P7"/>
    <mergeCell ref="A3:Q3"/>
  </mergeCells>
  <printOptions horizontalCentered="1"/>
  <pageMargins left="0.15748031496062992" right="0.15748031496062992" top="0.19685039370078741" bottom="0.19685039370078741" header="0" footer="0"/>
  <pageSetup scale="55" orientation="landscape" r:id="rId1"/>
  <headerFooter alignWithMargins="0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F470"/>
  <sheetViews>
    <sheetView topLeftCell="A23" zoomScale="83" zoomScaleNormal="83" zoomScaleSheetLayoutView="100" workbookViewId="0">
      <selection activeCell="A424" sqref="A424:C424"/>
    </sheetView>
  </sheetViews>
  <sheetFormatPr baseColWidth="10" defaultRowHeight="15.75" x14ac:dyDescent="0.25"/>
  <cols>
    <col min="1" max="1" width="10.7109375" style="138" customWidth="1"/>
    <col min="2" max="2" width="92.5703125" style="831" customWidth="1"/>
    <col min="3" max="3" width="21" style="138" customWidth="1"/>
    <col min="4" max="4" width="11.42578125" style="138"/>
    <col min="5" max="5" width="11.42578125" style="918"/>
    <col min="6" max="6" width="15.7109375" style="918" customWidth="1"/>
    <col min="7" max="16384" width="11.42578125" style="918"/>
  </cols>
  <sheetData>
    <row r="1" spans="1:4" ht="20.45" customHeight="1" x14ac:dyDescent="0.25">
      <c r="A1" s="1092" t="s">
        <v>731</v>
      </c>
      <c r="B1" s="1092"/>
      <c r="C1" s="1092"/>
    </row>
    <row r="2" spans="1:4" ht="19.899999999999999" customHeight="1" x14ac:dyDescent="0.25">
      <c r="A2" s="997" t="s">
        <v>726</v>
      </c>
      <c r="B2" s="997"/>
      <c r="C2" s="1093"/>
    </row>
    <row r="3" spans="1:4" ht="24" customHeight="1" x14ac:dyDescent="0.25">
      <c r="A3" s="1167" t="s">
        <v>1320</v>
      </c>
      <c r="B3" s="1167"/>
      <c r="C3" s="1167"/>
    </row>
    <row r="4" spans="1:4" ht="35.450000000000003" customHeight="1" x14ac:dyDescent="0.25">
      <c r="A4" s="1118" t="s">
        <v>1342</v>
      </c>
      <c r="B4" s="1118"/>
      <c r="C4" s="1118"/>
    </row>
    <row r="5" spans="1:4" x14ac:dyDescent="0.25">
      <c r="A5" s="1094" t="s">
        <v>15</v>
      </c>
      <c r="B5" s="1094"/>
      <c r="C5" s="1094"/>
    </row>
    <row r="6" spans="1:4" ht="16.5" thickBot="1" x14ac:dyDescent="0.3">
      <c r="A6" s="319"/>
      <c r="B6" s="827"/>
      <c r="C6" s="319"/>
    </row>
    <row r="7" spans="1:4" ht="16.5" thickTop="1" x14ac:dyDescent="0.25">
      <c r="A7" s="1127" t="s">
        <v>113</v>
      </c>
      <c r="B7" s="1128"/>
      <c r="C7" s="1168" t="s">
        <v>3</v>
      </c>
    </row>
    <row r="8" spans="1:4" ht="15.6" customHeight="1" thickBot="1" x14ac:dyDescent="0.3">
      <c r="A8" s="1130"/>
      <c r="B8" s="1131"/>
      <c r="C8" s="1169"/>
      <c r="D8" s="139"/>
    </row>
    <row r="9" spans="1:4" ht="17.25" hidden="1" thickTop="1" thickBot="1" x14ac:dyDescent="0.3">
      <c r="A9" s="919"/>
      <c r="B9" s="920"/>
      <c r="C9" s="909"/>
    </row>
    <row r="10" spans="1:4" ht="16.5" thickTop="1" x14ac:dyDescent="0.25">
      <c r="A10" s="921" t="s">
        <v>783</v>
      </c>
      <c r="B10" s="922"/>
      <c r="C10" s="923">
        <v>1641008237</v>
      </c>
    </row>
    <row r="11" spans="1:4" x14ac:dyDescent="0.25">
      <c r="A11" s="924" t="s">
        <v>784</v>
      </c>
      <c r="B11" s="925"/>
      <c r="C11" s="910">
        <v>670046429</v>
      </c>
    </row>
    <row r="12" spans="1:4" x14ac:dyDescent="0.25">
      <c r="A12" s="926">
        <v>111</v>
      </c>
      <c r="B12" s="927" t="s">
        <v>785</v>
      </c>
      <c r="C12" s="911">
        <v>0</v>
      </c>
    </row>
    <row r="13" spans="1:4" x14ac:dyDescent="0.25">
      <c r="A13" s="926">
        <v>112</v>
      </c>
      <c r="B13" s="927" t="s">
        <v>786</v>
      </c>
      <c r="C13" s="911">
        <v>0</v>
      </c>
    </row>
    <row r="14" spans="1:4" x14ac:dyDescent="0.25">
      <c r="A14" s="926">
        <v>113</v>
      </c>
      <c r="B14" s="927" t="s">
        <v>787</v>
      </c>
      <c r="C14" s="911">
        <v>670046429</v>
      </c>
    </row>
    <row r="15" spans="1:4" x14ac:dyDescent="0.25">
      <c r="A15" s="926">
        <v>114</v>
      </c>
      <c r="B15" s="927" t="s">
        <v>788</v>
      </c>
      <c r="C15" s="911">
        <v>0</v>
      </c>
    </row>
    <row r="16" spans="1:4" x14ac:dyDescent="0.25">
      <c r="A16" s="924" t="s">
        <v>789</v>
      </c>
      <c r="B16" s="925"/>
      <c r="C16" s="910">
        <v>78676425</v>
      </c>
    </row>
    <row r="17" spans="1:6" x14ac:dyDescent="0.25">
      <c r="A17" s="926">
        <v>121</v>
      </c>
      <c r="B17" s="927" t="s">
        <v>790</v>
      </c>
      <c r="C17" s="911">
        <v>33998021</v>
      </c>
    </row>
    <row r="18" spans="1:6" x14ac:dyDescent="0.25">
      <c r="A18" s="926">
        <v>122</v>
      </c>
      <c r="B18" s="927" t="s">
        <v>791</v>
      </c>
      <c r="C18" s="911">
        <v>44170240</v>
      </c>
    </row>
    <row r="19" spans="1:6" x14ac:dyDescent="0.25">
      <c r="A19" s="926">
        <v>123</v>
      </c>
      <c r="B19" s="927" t="s">
        <v>792</v>
      </c>
      <c r="C19" s="911">
        <v>0</v>
      </c>
    </row>
    <row r="20" spans="1:6" ht="15.75" customHeight="1" x14ac:dyDescent="0.25">
      <c r="A20" s="926">
        <v>124</v>
      </c>
      <c r="B20" s="927" t="s">
        <v>793</v>
      </c>
      <c r="C20" s="911">
        <v>508164</v>
      </c>
      <c r="F20" s="928"/>
    </row>
    <row r="21" spans="1:6" x14ac:dyDescent="0.25">
      <c r="A21" s="924" t="s">
        <v>794</v>
      </c>
      <c r="B21" s="925"/>
      <c r="C21" s="910">
        <v>322256009</v>
      </c>
      <c r="F21" s="928"/>
    </row>
    <row r="22" spans="1:6" x14ac:dyDescent="0.25">
      <c r="A22" s="926">
        <v>131</v>
      </c>
      <c r="B22" s="927" t="s">
        <v>795</v>
      </c>
      <c r="C22" s="911">
        <v>58195570</v>
      </c>
      <c r="F22" s="928"/>
    </row>
    <row r="23" spans="1:6" x14ac:dyDescent="0.25">
      <c r="A23" s="926">
        <v>132</v>
      </c>
      <c r="B23" s="927" t="s">
        <v>796</v>
      </c>
      <c r="C23" s="911">
        <v>119820093</v>
      </c>
    </row>
    <row r="24" spans="1:6" x14ac:dyDescent="0.25">
      <c r="A24" s="926">
        <v>133</v>
      </c>
      <c r="B24" s="927" t="s">
        <v>797</v>
      </c>
      <c r="C24" s="911">
        <v>5726387</v>
      </c>
    </row>
    <row r="25" spans="1:6" x14ac:dyDescent="0.25">
      <c r="A25" s="926">
        <v>134</v>
      </c>
      <c r="B25" s="927" t="s">
        <v>798</v>
      </c>
      <c r="C25" s="911">
        <v>138513959</v>
      </c>
    </row>
    <row r="26" spans="1:6" x14ac:dyDescent="0.25">
      <c r="A26" s="926">
        <v>135</v>
      </c>
      <c r="B26" s="927" t="s">
        <v>799</v>
      </c>
      <c r="C26" s="911">
        <v>0</v>
      </c>
    </row>
    <row r="27" spans="1:6" x14ac:dyDescent="0.25">
      <c r="A27" s="926">
        <v>136</v>
      </c>
      <c r="B27" s="927" t="s">
        <v>800</v>
      </c>
      <c r="C27" s="911">
        <v>0</v>
      </c>
    </row>
    <row r="28" spans="1:6" x14ac:dyDescent="0.25">
      <c r="A28" s="926">
        <v>137</v>
      </c>
      <c r="B28" s="927" t="s">
        <v>801</v>
      </c>
      <c r="C28" s="911">
        <v>0</v>
      </c>
    </row>
    <row r="29" spans="1:6" x14ac:dyDescent="0.25">
      <c r="A29" s="926">
        <v>138</v>
      </c>
      <c r="B29" s="927" t="s">
        <v>802</v>
      </c>
      <c r="C29" s="911">
        <v>0</v>
      </c>
    </row>
    <row r="30" spans="1:6" x14ac:dyDescent="0.25">
      <c r="A30" s="924" t="s">
        <v>803</v>
      </c>
      <c r="B30" s="925"/>
      <c r="C30" s="910">
        <v>235745921</v>
      </c>
    </row>
    <row r="31" spans="1:6" x14ac:dyDescent="0.25">
      <c r="A31" s="926">
        <v>141</v>
      </c>
      <c r="B31" s="927" t="s">
        <v>804</v>
      </c>
      <c r="C31" s="911">
        <v>162013086</v>
      </c>
    </row>
    <row r="32" spans="1:6" x14ac:dyDescent="0.25">
      <c r="A32" s="926">
        <v>142</v>
      </c>
      <c r="B32" s="927" t="s">
        <v>805</v>
      </c>
      <c r="C32" s="911">
        <v>49684488</v>
      </c>
    </row>
    <row r="33" spans="1:3" x14ac:dyDescent="0.25">
      <c r="A33" s="926">
        <v>143</v>
      </c>
      <c r="B33" s="927" t="s">
        <v>806</v>
      </c>
      <c r="C33" s="911">
        <v>21638609</v>
      </c>
    </row>
    <row r="34" spans="1:3" x14ac:dyDescent="0.25">
      <c r="A34" s="926">
        <v>144</v>
      </c>
      <c r="B34" s="927" t="s">
        <v>807</v>
      </c>
      <c r="C34" s="911">
        <v>2409738</v>
      </c>
    </row>
    <row r="35" spans="1:3" x14ac:dyDescent="0.25">
      <c r="A35" s="924" t="s">
        <v>1343</v>
      </c>
      <c r="B35" s="925"/>
      <c r="C35" s="910">
        <v>157465429</v>
      </c>
    </row>
    <row r="36" spans="1:3" x14ac:dyDescent="0.25">
      <c r="A36" s="926">
        <v>151</v>
      </c>
      <c r="B36" s="927" t="s">
        <v>808</v>
      </c>
      <c r="C36" s="911">
        <v>517936</v>
      </c>
    </row>
    <row r="37" spans="1:3" x14ac:dyDescent="0.25">
      <c r="A37" s="926">
        <v>152</v>
      </c>
      <c r="B37" s="927" t="s">
        <v>809</v>
      </c>
      <c r="C37" s="911">
        <v>26247</v>
      </c>
    </row>
    <row r="38" spans="1:3" x14ac:dyDescent="0.25">
      <c r="A38" s="926">
        <v>153</v>
      </c>
      <c r="B38" s="927" t="s">
        <v>810</v>
      </c>
      <c r="C38" s="911">
        <v>49071036</v>
      </c>
    </row>
    <row r="39" spans="1:3" x14ac:dyDescent="0.25">
      <c r="A39" s="926">
        <v>154</v>
      </c>
      <c r="B39" s="927" t="s">
        <v>811</v>
      </c>
      <c r="C39" s="911">
        <v>47545497</v>
      </c>
    </row>
    <row r="40" spans="1:3" x14ac:dyDescent="0.25">
      <c r="A40" s="926">
        <v>155</v>
      </c>
      <c r="B40" s="927" t="s">
        <v>812</v>
      </c>
      <c r="C40" s="911">
        <v>926440</v>
      </c>
    </row>
    <row r="41" spans="1:3" x14ac:dyDescent="0.25">
      <c r="A41" s="926">
        <v>159</v>
      </c>
      <c r="B41" s="927" t="s">
        <v>813</v>
      </c>
      <c r="C41" s="911">
        <v>59378273</v>
      </c>
    </row>
    <row r="42" spans="1:3" x14ac:dyDescent="0.25">
      <c r="A42" s="924" t="s">
        <v>814</v>
      </c>
      <c r="B42" s="925"/>
      <c r="C42" s="910">
        <v>6412825</v>
      </c>
    </row>
    <row r="43" spans="1:3" x14ac:dyDescent="0.25">
      <c r="A43" s="926">
        <v>161</v>
      </c>
      <c r="B43" s="927" t="s">
        <v>815</v>
      </c>
      <c r="C43" s="911">
        <v>6412825</v>
      </c>
    </row>
    <row r="44" spans="1:3" x14ac:dyDescent="0.25">
      <c r="A44" s="924" t="s">
        <v>1344</v>
      </c>
      <c r="B44" s="925"/>
      <c r="C44" s="910">
        <v>21028578</v>
      </c>
    </row>
    <row r="45" spans="1:3" x14ac:dyDescent="0.25">
      <c r="A45" s="926">
        <v>171</v>
      </c>
      <c r="B45" s="927" t="s">
        <v>816</v>
      </c>
      <c r="C45" s="911">
        <v>21028578</v>
      </c>
    </row>
    <row r="46" spans="1:3" x14ac:dyDescent="0.25">
      <c r="A46" s="926">
        <v>172</v>
      </c>
      <c r="B46" s="927" t="s">
        <v>817</v>
      </c>
      <c r="C46" s="911">
        <v>0</v>
      </c>
    </row>
    <row r="47" spans="1:3" x14ac:dyDescent="0.25">
      <c r="A47" s="929"/>
      <c r="B47" s="930" t="s">
        <v>1345</v>
      </c>
      <c r="C47" s="911">
        <v>149376621</v>
      </c>
    </row>
    <row r="48" spans="1:3" x14ac:dyDescent="0.25">
      <c r="A48" s="931" t="s">
        <v>818</v>
      </c>
      <c r="B48" s="925"/>
      <c r="C48" s="932">
        <v>104252989</v>
      </c>
    </row>
    <row r="49" spans="1:3" x14ac:dyDescent="0.25">
      <c r="A49" s="924" t="s">
        <v>1346</v>
      </c>
      <c r="B49" s="925"/>
      <c r="C49" s="910">
        <v>29204295</v>
      </c>
    </row>
    <row r="50" spans="1:3" x14ac:dyDescent="0.25">
      <c r="A50" s="926">
        <v>211</v>
      </c>
      <c r="B50" s="927" t="s">
        <v>819</v>
      </c>
      <c r="C50" s="911">
        <v>10089734</v>
      </c>
    </row>
    <row r="51" spans="1:3" x14ac:dyDescent="0.25">
      <c r="A51" s="926">
        <v>212</v>
      </c>
      <c r="B51" s="927" t="s">
        <v>820</v>
      </c>
      <c r="C51" s="911">
        <v>2317762</v>
      </c>
    </row>
    <row r="52" spans="1:3" x14ac:dyDescent="0.25">
      <c r="A52" s="926">
        <v>213</v>
      </c>
      <c r="B52" s="927" t="s">
        <v>821</v>
      </c>
      <c r="C52" s="911">
        <v>3465</v>
      </c>
    </row>
    <row r="53" spans="1:3" x14ac:dyDescent="0.25">
      <c r="A53" s="926">
        <v>214</v>
      </c>
      <c r="B53" s="927" t="s">
        <v>822</v>
      </c>
      <c r="C53" s="911">
        <v>5061819</v>
      </c>
    </row>
    <row r="54" spans="1:3" x14ac:dyDescent="0.25">
      <c r="A54" s="926">
        <v>215</v>
      </c>
      <c r="B54" s="927" t="s">
        <v>823</v>
      </c>
      <c r="C54" s="911">
        <v>2003955</v>
      </c>
    </row>
    <row r="55" spans="1:3" x14ac:dyDescent="0.25">
      <c r="A55" s="926">
        <v>216</v>
      </c>
      <c r="B55" s="927" t="s">
        <v>824</v>
      </c>
      <c r="C55" s="911">
        <v>5692500</v>
      </c>
    </row>
    <row r="56" spans="1:3" ht="16.5" thickBot="1" x14ac:dyDescent="0.3">
      <c r="A56" s="934">
        <v>217</v>
      </c>
      <c r="B56" s="935" t="s">
        <v>825</v>
      </c>
      <c r="C56" s="936">
        <v>4035060</v>
      </c>
    </row>
    <row r="57" spans="1:3" ht="16.5" thickTop="1" x14ac:dyDescent="0.25">
      <c r="A57" s="926">
        <v>218</v>
      </c>
      <c r="B57" s="927" t="s">
        <v>826</v>
      </c>
      <c r="C57" s="911">
        <v>0</v>
      </c>
    </row>
    <row r="58" spans="1:3" x14ac:dyDescent="0.25">
      <c r="A58" s="924" t="s">
        <v>827</v>
      </c>
      <c r="B58" s="925"/>
      <c r="C58" s="910">
        <v>10228561</v>
      </c>
    </row>
    <row r="59" spans="1:3" x14ac:dyDescent="0.25">
      <c r="A59" s="926">
        <v>221</v>
      </c>
      <c r="B59" s="927" t="s">
        <v>828</v>
      </c>
      <c r="C59" s="911">
        <v>9952578</v>
      </c>
    </row>
    <row r="60" spans="1:3" x14ac:dyDescent="0.25">
      <c r="A60" s="926">
        <v>222</v>
      </c>
      <c r="B60" s="927" t="s">
        <v>829</v>
      </c>
      <c r="C60" s="911">
        <v>69070</v>
      </c>
    </row>
    <row r="61" spans="1:3" x14ac:dyDescent="0.25">
      <c r="A61" s="926">
        <v>223</v>
      </c>
      <c r="B61" s="927" t="s">
        <v>830</v>
      </c>
      <c r="C61" s="911">
        <v>206913</v>
      </c>
    </row>
    <row r="62" spans="1:3" x14ac:dyDescent="0.25">
      <c r="A62" s="924" t="s">
        <v>1347</v>
      </c>
      <c r="B62" s="925"/>
      <c r="C62" s="910">
        <v>710223</v>
      </c>
    </row>
    <row r="63" spans="1:3" x14ac:dyDescent="0.25">
      <c r="A63" s="926">
        <v>231</v>
      </c>
      <c r="B63" s="927" t="s">
        <v>831</v>
      </c>
      <c r="C63" s="911">
        <v>21776</v>
      </c>
    </row>
    <row r="64" spans="1:3" x14ac:dyDescent="0.25">
      <c r="A64" s="926">
        <v>232</v>
      </c>
      <c r="B64" s="927" t="s">
        <v>832</v>
      </c>
      <c r="C64" s="911">
        <v>0</v>
      </c>
    </row>
    <row r="65" spans="1:3" x14ac:dyDescent="0.25">
      <c r="A65" s="926">
        <v>233</v>
      </c>
      <c r="B65" s="927" t="s">
        <v>833</v>
      </c>
      <c r="C65" s="911">
        <v>925</v>
      </c>
    </row>
    <row r="66" spans="1:3" x14ac:dyDescent="0.25">
      <c r="A66" s="926">
        <v>234</v>
      </c>
      <c r="B66" s="927" t="s">
        <v>834</v>
      </c>
      <c r="C66" s="911">
        <v>23968</v>
      </c>
    </row>
    <row r="67" spans="1:3" x14ac:dyDescent="0.25">
      <c r="A67" s="926">
        <v>235</v>
      </c>
      <c r="B67" s="927" t="s">
        <v>835</v>
      </c>
      <c r="C67" s="911">
        <v>53810</v>
      </c>
    </row>
    <row r="68" spans="1:3" x14ac:dyDescent="0.25">
      <c r="A68" s="926">
        <v>236</v>
      </c>
      <c r="B68" s="927" t="s">
        <v>836</v>
      </c>
      <c r="C68" s="911">
        <v>8947</v>
      </c>
    </row>
    <row r="69" spans="1:3" x14ac:dyDescent="0.25">
      <c r="A69" s="926">
        <v>237</v>
      </c>
      <c r="B69" s="927" t="s">
        <v>837</v>
      </c>
      <c r="C69" s="911">
        <v>13000</v>
      </c>
    </row>
    <row r="70" spans="1:3" x14ac:dyDescent="0.25">
      <c r="A70" s="926">
        <v>238</v>
      </c>
      <c r="B70" s="927" t="s">
        <v>838</v>
      </c>
      <c r="C70" s="911">
        <v>558609</v>
      </c>
    </row>
    <row r="71" spans="1:3" x14ac:dyDescent="0.25">
      <c r="A71" s="926">
        <v>239</v>
      </c>
      <c r="B71" s="927" t="s">
        <v>839</v>
      </c>
      <c r="C71" s="911">
        <v>29188</v>
      </c>
    </row>
    <row r="72" spans="1:3" x14ac:dyDescent="0.25">
      <c r="A72" s="924" t="s">
        <v>1348</v>
      </c>
      <c r="B72" s="925"/>
      <c r="C72" s="910">
        <v>4548102</v>
      </c>
    </row>
    <row r="73" spans="1:3" x14ac:dyDescent="0.25">
      <c r="A73" s="926">
        <v>241</v>
      </c>
      <c r="B73" s="927" t="s">
        <v>840</v>
      </c>
      <c r="C73" s="911">
        <v>1114</v>
      </c>
    </row>
    <row r="74" spans="1:3" x14ac:dyDescent="0.25">
      <c r="A74" s="926">
        <v>242</v>
      </c>
      <c r="B74" s="927" t="s">
        <v>841</v>
      </c>
      <c r="C74" s="911">
        <v>11711</v>
      </c>
    </row>
    <row r="75" spans="1:3" x14ac:dyDescent="0.25">
      <c r="A75" s="926">
        <v>243</v>
      </c>
      <c r="B75" s="927" t="s">
        <v>842</v>
      </c>
      <c r="C75" s="911">
        <v>4652</v>
      </c>
    </row>
    <row r="76" spans="1:3" x14ac:dyDescent="0.25">
      <c r="A76" s="926">
        <v>244</v>
      </c>
      <c r="B76" s="927" t="s">
        <v>843</v>
      </c>
      <c r="C76" s="911">
        <v>11788</v>
      </c>
    </row>
    <row r="77" spans="1:3" x14ac:dyDescent="0.25">
      <c r="A77" s="926">
        <v>245</v>
      </c>
      <c r="B77" s="927" t="s">
        <v>844</v>
      </c>
      <c r="C77" s="911">
        <v>31350</v>
      </c>
    </row>
    <row r="78" spans="1:3" x14ac:dyDescent="0.25">
      <c r="A78" s="926">
        <v>246</v>
      </c>
      <c r="B78" s="927" t="s">
        <v>845</v>
      </c>
      <c r="C78" s="911">
        <v>1259540</v>
      </c>
    </row>
    <row r="79" spans="1:3" x14ac:dyDescent="0.25">
      <c r="A79" s="926">
        <v>247</v>
      </c>
      <c r="B79" s="927" t="s">
        <v>846</v>
      </c>
      <c r="C79" s="911">
        <v>66815</v>
      </c>
    </row>
    <row r="80" spans="1:3" x14ac:dyDescent="0.25">
      <c r="A80" s="926">
        <v>248</v>
      </c>
      <c r="B80" s="927" t="s">
        <v>847</v>
      </c>
      <c r="C80" s="911">
        <v>2382065</v>
      </c>
    </row>
    <row r="81" spans="1:3" x14ac:dyDescent="0.25">
      <c r="A81" s="926">
        <v>249</v>
      </c>
      <c r="B81" s="927" t="s">
        <v>848</v>
      </c>
      <c r="C81" s="911">
        <v>779067</v>
      </c>
    </row>
    <row r="82" spans="1:3" x14ac:dyDescent="0.25">
      <c r="A82" s="924" t="s">
        <v>1349</v>
      </c>
      <c r="B82" s="925"/>
      <c r="C82" s="910">
        <v>14575911</v>
      </c>
    </row>
    <row r="83" spans="1:3" x14ac:dyDescent="0.25">
      <c r="A83" s="926">
        <v>251</v>
      </c>
      <c r="B83" s="927" t="s">
        <v>849</v>
      </c>
      <c r="C83" s="911">
        <v>376226</v>
      </c>
    </row>
    <row r="84" spans="1:3" x14ac:dyDescent="0.25">
      <c r="A84" s="926">
        <v>252</v>
      </c>
      <c r="B84" s="927" t="s">
        <v>850</v>
      </c>
      <c r="C84" s="911">
        <v>83642</v>
      </c>
    </row>
    <row r="85" spans="1:3" x14ac:dyDescent="0.25">
      <c r="A85" s="926">
        <v>253</v>
      </c>
      <c r="B85" s="927" t="s">
        <v>851</v>
      </c>
      <c r="C85" s="911">
        <v>2052486</v>
      </c>
    </row>
    <row r="86" spans="1:3" x14ac:dyDescent="0.25">
      <c r="A86" s="926">
        <v>254</v>
      </c>
      <c r="B86" s="927" t="s">
        <v>852</v>
      </c>
      <c r="C86" s="911">
        <v>5116014</v>
      </c>
    </row>
    <row r="87" spans="1:3" x14ac:dyDescent="0.25">
      <c r="A87" s="926">
        <v>255</v>
      </c>
      <c r="B87" s="927" t="s">
        <v>853</v>
      </c>
      <c r="C87" s="911">
        <v>6689449</v>
      </c>
    </row>
    <row r="88" spans="1:3" x14ac:dyDescent="0.25">
      <c r="A88" s="926">
        <v>256</v>
      </c>
      <c r="B88" s="927" t="s">
        <v>854</v>
      </c>
      <c r="C88" s="911">
        <v>190107</v>
      </c>
    </row>
    <row r="89" spans="1:3" x14ac:dyDescent="0.25">
      <c r="A89" s="926">
        <v>259</v>
      </c>
      <c r="B89" s="927" t="s">
        <v>855</v>
      </c>
      <c r="C89" s="911">
        <v>67987</v>
      </c>
    </row>
    <row r="90" spans="1:3" x14ac:dyDescent="0.25">
      <c r="A90" s="924" t="s">
        <v>856</v>
      </c>
      <c r="B90" s="925"/>
      <c r="C90" s="910">
        <v>17022149</v>
      </c>
    </row>
    <row r="91" spans="1:3" x14ac:dyDescent="0.25">
      <c r="A91" s="926">
        <v>261</v>
      </c>
      <c r="B91" s="927" t="s">
        <v>857</v>
      </c>
      <c r="C91" s="911">
        <v>17022049</v>
      </c>
    </row>
    <row r="92" spans="1:3" x14ac:dyDescent="0.25">
      <c r="A92" s="926">
        <v>262</v>
      </c>
      <c r="B92" s="927" t="s">
        <v>858</v>
      </c>
      <c r="C92" s="911">
        <v>100</v>
      </c>
    </row>
    <row r="93" spans="1:3" x14ac:dyDescent="0.25">
      <c r="A93" s="924" t="s">
        <v>1350</v>
      </c>
      <c r="B93" s="925"/>
      <c r="C93" s="910">
        <v>3763041</v>
      </c>
    </row>
    <row r="94" spans="1:3" x14ac:dyDescent="0.25">
      <c r="A94" s="926">
        <v>271</v>
      </c>
      <c r="B94" s="927" t="s">
        <v>859</v>
      </c>
      <c r="C94" s="911">
        <v>3257466</v>
      </c>
    </row>
    <row r="95" spans="1:3" x14ac:dyDescent="0.25">
      <c r="A95" s="926">
        <v>272</v>
      </c>
      <c r="B95" s="927" t="s">
        <v>860</v>
      </c>
      <c r="C95" s="911">
        <v>125180</v>
      </c>
    </row>
    <row r="96" spans="1:3" x14ac:dyDescent="0.25">
      <c r="A96" s="926">
        <v>273</v>
      </c>
      <c r="B96" s="927" t="s">
        <v>861</v>
      </c>
      <c r="C96" s="911">
        <v>341400</v>
      </c>
    </row>
    <row r="97" spans="1:3" x14ac:dyDescent="0.25">
      <c r="A97" s="926">
        <v>274</v>
      </c>
      <c r="B97" s="927" t="s">
        <v>862</v>
      </c>
      <c r="C97" s="911">
        <v>21688</v>
      </c>
    </row>
    <row r="98" spans="1:3" x14ac:dyDescent="0.25">
      <c r="A98" s="926">
        <v>275</v>
      </c>
      <c r="B98" s="927" t="s">
        <v>863</v>
      </c>
      <c r="C98" s="911">
        <v>17307</v>
      </c>
    </row>
    <row r="99" spans="1:3" x14ac:dyDescent="0.25">
      <c r="A99" s="924" t="s">
        <v>864</v>
      </c>
      <c r="B99" s="925"/>
      <c r="C99" s="910">
        <v>0</v>
      </c>
    </row>
    <row r="100" spans="1:3" x14ac:dyDescent="0.25">
      <c r="A100" s="926">
        <v>281</v>
      </c>
      <c r="B100" s="927" t="s">
        <v>865</v>
      </c>
      <c r="C100" s="911">
        <v>0</v>
      </c>
    </row>
    <row r="101" spans="1:3" x14ac:dyDescent="0.25">
      <c r="A101" s="926">
        <v>282</v>
      </c>
      <c r="B101" s="927" t="s">
        <v>866</v>
      </c>
      <c r="C101" s="911">
        <v>0</v>
      </c>
    </row>
    <row r="102" spans="1:3" ht="16.5" thickBot="1" x14ac:dyDescent="0.3">
      <c r="A102" s="934">
        <v>283</v>
      </c>
      <c r="B102" s="935" t="s">
        <v>867</v>
      </c>
      <c r="C102" s="936">
        <v>0</v>
      </c>
    </row>
    <row r="103" spans="1:3" ht="16.5" thickTop="1" x14ac:dyDescent="0.25">
      <c r="A103" s="924" t="s">
        <v>868</v>
      </c>
      <c r="B103" s="925"/>
      <c r="C103" s="910">
        <v>10262439</v>
      </c>
    </row>
    <row r="104" spans="1:3" x14ac:dyDescent="0.25">
      <c r="A104" s="926">
        <v>291</v>
      </c>
      <c r="B104" s="927" t="s">
        <v>869</v>
      </c>
      <c r="C104" s="911">
        <v>452456</v>
      </c>
    </row>
    <row r="105" spans="1:3" x14ac:dyDescent="0.25">
      <c r="A105" s="926">
        <v>292</v>
      </c>
      <c r="B105" s="927" t="s">
        <v>870</v>
      </c>
      <c r="C105" s="911">
        <v>675163</v>
      </c>
    </row>
    <row r="106" spans="1:3" ht="15.75" customHeight="1" x14ac:dyDescent="0.25">
      <c r="A106" s="926">
        <v>293</v>
      </c>
      <c r="B106" s="927" t="s">
        <v>871</v>
      </c>
      <c r="C106" s="911">
        <v>389561</v>
      </c>
    </row>
    <row r="107" spans="1:3" ht="16.899999999999999" customHeight="1" x14ac:dyDescent="0.25">
      <c r="A107" s="926">
        <v>294</v>
      </c>
      <c r="B107" s="927" t="s">
        <v>872</v>
      </c>
      <c r="C107" s="911">
        <v>1328352</v>
      </c>
    </row>
    <row r="108" spans="1:3" x14ac:dyDescent="0.25">
      <c r="A108" s="926">
        <v>295</v>
      </c>
      <c r="B108" s="927" t="s">
        <v>873</v>
      </c>
      <c r="C108" s="911">
        <v>1256994</v>
      </c>
    </row>
    <row r="109" spans="1:3" x14ac:dyDescent="0.25">
      <c r="A109" s="926">
        <v>296</v>
      </c>
      <c r="B109" s="927" t="s">
        <v>874</v>
      </c>
      <c r="C109" s="911">
        <v>2492909</v>
      </c>
    </row>
    <row r="110" spans="1:3" x14ac:dyDescent="0.25">
      <c r="A110" s="926">
        <v>297</v>
      </c>
      <c r="B110" s="927" t="s">
        <v>875</v>
      </c>
      <c r="C110" s="911">
        <v>0</v>
      </c>
    </row>
    <row r="111" spans="1:3" x14ac:dyDescent="0.25">
      <c r="A111" s="926">
        <v>298</v>
      </c>
      <c r="B111" s="927" t="s">
        <v>876</v>
      </c>
      <c r="C111" s="911">
        <v>3343144</v>
      </c>
    </row>
    <row r="112" spans="1:3" x14ac:dyDescent="0.25">
      <c r="A112" s="926">
        <v>299</v>
      </c>
      <c r="B112" s="927" t="s">
        <v>877</v>
      </c>
      <c r="C112" s="911">
        <v>323860</v>
      </c>
    </row>
    <row r="113" spans="1:3" x14ac:dyDescent="0.25">
      <c r="A113" s="929"/>
      <c r="B113" s="930" t="s">
        <v>1345</v>
      </c>
      <c r="C113" s="911">
        <v>13938268</v>
      </c>
    </row>
    <row r="114" spans="1:3" x14ac:dyDescent="0.25">
      <c r="A114" s="931" t="s">
        <v>878</v>
      </c>
      <c r="B114" s="925"/>
      <c r="C114" s="932">
        <v>357228368</v>
      </c>
    </row>
    <row r="115" spans="1:3" x14ac:dyDescent="0.25">
      <c r="A115" s="924" t="s">
        <v>1271</v>
      </c>
      <c r="B115" s="925"/>
      <c r="C115" s="910">
        <v>75996030</v>
      </c>
    </row>
    <row r="116" spans="1:3" x14ac:dyDescent="0.25">
      <c r="A116" s="926">
        <v>311</v>
      </c>
      <c r="B116" s="927" t="s">
        <v>879</v>
      </c>
      <c r="C116" s="911">
        <v>59320994</v>
      </c>
    </row>
    <row r="117" spans="1:3" x14ac:dyDescent="0.25">
      <c r="A117" s="926">
        <v>312</v>
      </c>
      <c r="B117" s="927" t="s">
        <v>880</v>
      </c>
      <c r="C117" s="911">
        <v>1118430</v>
      </c>
    </row>
    <row r="118" spans="1:3" x14ac:dyDescent="0.25">
      <c r="A118" s="926">
        <v>313</v>
      </c>
      <c r="B118" s="927" t="s">
        <v>881</v>
      </c>
      <c r="C118" s="911">
        <v>620821</v>
      </c>
    </row>
    <row r="119" spans="1:3" x14ac:dyDescent="0.25">
      <c r="A119" s="926">
        <v>314</v>
      </c>
      <c r="B119" s="927" t="s">
        <v>882</v>
      </c>
      <c r="C119" s="911">
        <v>1822626</v>
      </c>
    </row>
    <row r="120" spans="1:3" x14ac:dyDescent="0.25">
      <c r="A120" s="926">
        <v>315</v>
      </c>
      <c r="B120" s="927" t="s">
        <v>883</v>
      </c>
      <c r="C120" s="911">
        <v>126785</v>
      </c>
    </row>
    <row r="121" spans="1:3" x14ac:dyDescent="0.25">
      <c r="A121" s="926">
        <v>316</v>
      </c>
      <c r="B121" s="927" t="s">
        <v>884</v>
      </c>
      <c r="C121" s="911">
        <v>5920936</v>
      </c>
    </row>
    <row r="122" spans="1:3" x14ac:dyDescent="0.25">
      <c r="A122" s="926">
        <v>317</v>
      </c>
      <c r="B122" s="927" t="s">
        <v>885</v>
      </c>
      <c r="C122" s="911">
        <v>6614206</v>
      </c>
    </row>
    <row r="123" spans="1:3" x14ac:dyDescent="0.25">
      <c r="A123" s="926">
        <v>318</v>
      </c>
      <c r="B123" s="927" t="s">
        <v>886</v>
      </c>
      <c r="C123" s="911">
        <v>376432</v>
      </c>
    </row>
    <row r="124" spans="1:3" x14ac:dyDescent="0.25">
      <c r="A124" s="926">
        <v>319</v>
      </c>
      <c r="B124" s="927" t="s">
        <v>887</v>
      </c>
      <c r="C124" s="911">
        <v>74800</v>
      </c>
    </row>
    <row r="125" spans="1:3" x14ac:dyDescent="0.25">
      <c r="A125" s="924" t="s">
        <v>888</v>
      </c>
      <c r="B125" s="925"/>
      <c r="C125" s="910">
        <v>45700339</v>
      </c>
    </row>
    <row r="126" spans="1:3" x14ac:dyDescent="0.25">
      <c r="A126" s="926">
        <v>321</v>
      </c>
      <c r="B126" s="927" t="s">
        <v>889</v>
      </c>
      <c r="C126" s="911">
        <v>571592</v>
      </c>
    </row>
    <row r="127" spans="1:3" x14ac:dyDescent="0.25">
      <c r="A127" s="926">
        <v>322</v>
      </c>
      <c r="B127" s="927" t="s">
        <v>890</v>
      </c>
      <c r="C127" s="911">
        <v>4989282</v>
      </c>
    </row>
    <row r="128" spans="1:3" x14ac:dyDescent="0.25">
      <c r="A128" s="926">
        <v>323</v>
      </c>
      <c r="B128" s="927" t="s">
        <v>891</v>
      </c>
      <c r="C128" s="911">
        <v>1923330</v>
      </c>
    </row>
    <row r="129" spans="1:3" x14ac:dyDescent="0.25">
      <c r="A129" s="926">
        <v>324</v>
      </c>
      <c r="B129" s="927" t="s">
        <v>892</v>
      </c>
      <c r="C129" s="911">
        <v>0</v>
      </c>
    </row>
    <row r="130" spans="1:3" x14ac:dyDescent="0.25">
      <c r="A130" s="926">
        <v>325</v>
      </c>
      <c r="B130" s="927" t="s">
        <v>893</v>
      </c>
      <c r="C130" s="911">
        <v>21501998</v>
      </c>
    </row>
    <row r="131" spans="1:3" x14ac:dyDescent="0.25">
      <c r="A131" s="926">
        <v>326</v>
      </c>
      <c r="B131" s="927" t="s">
        <v>894</v>
      </c>
      <c r="C131" s="911">
        <v>15298861</v>
      </c>
    </row>
    <row r="132" spans="1:3" x14ac:dyDescent="0.25">
      <c r="A132" s="926">
        <v>327</v>
      </c>
      <c r="B132" s="927" t="s">
        <v>895</v>
      </c>
      <c r="C132" s="911">
        <v>613956</v>
      </c>
    </row>
    <row r="133" spans="1:3" x14ac:dyDescent="0.25">
      <c r="A133" s="926">
        <v>328</v>
      </c>
      <c r="B133" s="927" t="s">
        <v>896</v>
      </c>
      <c r="C133" s="911">
        <v>0</v>
      </c>
    </row>
    <row r="134" spans="1:3" x14ac:dyDescent="0.25">
      <c r="A134" s="926">
        <v>329</v>
      </c>
      <c r="B134" s="927" t="s">
        <v>897</v>
      </c>
      <c r="C134" s="911">
        <v>801320</v>
      </c>
    </row>
    <row r="135" spans="1:3" x14ac:dyDescent="0.25">
      <c r="A135" s="924" t="s">
        <v>1351</v>
      </c>
      <c r="B135" s="925"/>
      <c r="C135" s="910">
        <v>55131297</v>
      </c>
    </row>
    <row r="136" spans="1:3" x14ac:dyDescent="0.25">
      <c r="A136" s="926">
        <v>331</v>
      </c>
      <c r="B136" s="927" t="s">
        <v>898</v>
      </c>
      <c r="C136" s="911">
        <v>10240805</v>
      </c>
    </row>
    <row r="137" spans="1:3" x14ac:dyDescent="0.25">
      <c r="A137" s="926">
        <v>332</v>
      </c>
      <c r="B137" s="927" t="s">
        <v>899</v>
      </c>
      <c r="C137" s="911">
        <v>918956</v>
      </c>
    </row>
    <row r="138" spans="1:3" ht="16.149999999999999" customHeight="1" x14ac:dyDescent="0.25">
      <c r="A138" s="926">
        <v>333</v>
      </c>
      <c r="B138" s="927" t="s">
        <v>900</v>
      </c>
      <c r="C138" s="911">
        <v>6192750</v>
      </c>
    </row>
    <row r="139" spans="1:3" x14ac:dyDescent="0.25">
      <c r="A139" s="926">
        <v>334</v>
      </c>
      <c r="B139" s="927" t="s">
        <v>901</v>
      </c>
      <c r="C139" s="911">
        <v>3863943</v>
      </c>
    </row>
    <row r="140" spans="1:3" x14ac:dyDescent="0.25">
      <c r="A140" s="926">
        <v>335</v>
      </c>
      <c r="B140" s="927" t="s">
        <v>902</v>
      </c>
      <c r="C140" s="911">
        <v>10978987</v>
      </c>
    </row>
    <row r="141" spans="1:3" x14ac:dyDescent="0.25">
      <c r="A141" s="926">
        <v>336</v>
      </c>
      <c r="B141" s="927" t="s">
        <v>903</v>
      </c>
      <c r="C141" s="911">
        <v>3691981</v>
      </c>
    </row>
    <row r="142" spans="1:3" x14ac:dyDescent="0.25">
      <c r="A142" s="926">
        <v>337</v>
      </c>
      <c r="B142" s="927" t="s">
        <v>904</v>
      </c>
      <c r="C142" s="911">
        <v>27630</v>
      </c>
    </row>
    <row r="143" spans="1:3" x14ac:dyDescent="0.25">
      <c r="A143" s="926">
        <v>338</v>
      </c>
      <c r="B143" s="927" t="s">
        <v>905</v>
      </c>
      <c r="C143" s="911">
        <v>6963637</v>
      </c>
    </row>
    <row r="144" spans="1:3" x14ac:dyDescent="0.25">
      <c r="A144" s="926">
        <v>339</v>
      </c>
      <c r="B144" s="927" t="s">
        <v>906</v>
      </c>
      <c r="C144" s="911">
        <v>12252608</v>
      </c>
    </row>
    <row r="145" spans="1:3" x14ac:dyDescent="0.25">
      <c r="A145" s="924" t="s">
        <v>907</v>
      </c>
      <c r="B145" s="925"/>
      <c r="C145" s="910">
        <v>20798181</v>
      </c>
    </row>
    <row r="146" spans="1:3" x14ac:dyDescent="0.25">
      <c r="A146" s="926">
        <v>341</v>
      </c>
      <c r="B146" s="927" t="s">
        <v>908</v>
      </c>
      <c r="C146" s="911">
        <v>17133550</v>
      </c>
    </row>
    <row r="147" spans="1:3" x14ac:dyDescent="0.25">
      <c r="A147" s="926">
        <v>342</v>
      </c>
      <c r="B147" s="927" t="s">
        <v>909</v>
      </c>
      <c r="C147" s="911">
        <v>0</v>
      </c>
    </row>
    <row r="148" spans="1:3" ht="16.5" thickBot="1" x14ac:dyDescent="0.3">
      <c r="A148" s="934">
        <v>343</v>
      </c>
      <c r="B148" s="935" t="s">
        <v>910</v>
      </c>
      <c r="C148" s="936">
        <v>83087</v>
      </c>
    </row>
    <row r="149" spans="1:3" ht="16.5" thickTop="1" x14ac:dyDescent="0.25">
      <c r="A149" s="926">
        <v>344</v>
      </c>
      <c r="B149" s="927" t="s">
        <v>911</v>
      </c>
      <c r="C149" s="911">
        <v>61221</v>
      </c>
    </row>
    <row r="150" spans="1:3" x14ac:dyDescent="0.25">
      <c r="A150" s="926">
        <v>345</v>
      </c>
      <c r="B150" s="927" t="s">
        <v>912</v>
      </c>
      <c r="C150" s="911">
        <v>2409022</v>
      </c>
    </row>
    <row r="151" spans="1:3" x14ac:dyDescent="0.25">
      <c r="A151" s="926">
        <v>346</v>
      </c>
      <c r="B151" s="927" t="s">
        <v>913</v>
      </c>
      <c r="C151" s="911">
        <v>0</v>
      </c>
    </row>
    <row r="152" spans="1:3" x14ac:dyDescent="0.25">
      <c r="A152" s="926">
        <v>347</v>
      </c>
      <c r="B152" s="927" t="s">
        <v>914</v>
      </c>
      <c r="C152" s="911">
        <v>76912</v>
      </c>
    </row>
    <row r="153" spans="1:3" x14ac:dyDescent="0.25">
      <c r="A153" s="926">
        <v>348</v>
      </c>
      <c r="B153" s="927" t="s">
        <v>915</v>
      </c>
      <c r="C153" s="911">
        <v>22488</v>
      </c>
    </row>
    <row r="154" spans="1:3" x14ac:dyDescent="0.25">
      <c r="A154" s="926">
        <v>349</v>
      </c>
      <c r="B154" s="927" t="s">
        <v>916</v>
      </c>
      <c r="C154" s="911">
        <v>1011901</v>
      </c>
    </row>
    <row r="155" spans="1:3" x14ac:dyDescent="0.25">
      <c r="A155" s="924" t="s">
        <v>1352</v>
      </c>
      <c r="B155" s="925"/>
      <c r="C155" s="910">
        <v>59021221</v>
      </c>
    </row>
    <row r="156" spans="1:3" x14ac:dyDescent="0.25">
      <c r="A156" s="926">
        <v>351</v>
      </c>
      <c r="B156" s="927" t="s">
        <v>917</v>
      </c>
      <c r="C156" s="911">
        <v>11735856</v>
      </c>
    </row>
    <row r="157" spans="1:3" ht="15.75" customHeight="1" x14ac:dyDescent="0.25">
      <c r="A157" s="926">
        <v>352</v>
      </c>
      <c r="B157" s="927" t="s">
        <v>918</v>
      </c>
      <c r="C157" s="911">
        <v>1300492</v>
      </c>
    </row>
    <row r="158" spans="1:3" ht="19.149999999999999" customHeight="1" x14ac:dyDescent="0.25">
      <c r="A158" s="926">
        <v>353</v>
      </c>
      <c r="B158" s="927" t="s">
        <v>919</v>
      </c>
      <c r="C158" s="911">
        <v>1081362</v>
      </c>
    </row>
    <row r="159" spans="1:3" x14ac:dyDescent="0.25">
      <c r="A159" s="926">
        <v>354</v>
      </c>
      <c r="B159" s="927" t="s">
        <v>920</v>
      </c>
      <c r="C159" s="911">
        <v>23496351</v>
      </c>
    </row>
    <row r="160" spans="1:3" x14ac:dyDescent="0.25">
      <c r="A160" s="926">
        <v>355</v>
      </c>
      <c r="B160" s="927" t="s">
        <v>921</v>
      </c>
      <c r="C160" s="911">
        <v>2385625</v>
      </c>
    </row>
    <row r="161" spans="1:3" x14ac:dyDescent="0.25">
      <c r="A161" s="926">
        <v>356</v>
      </c>
      <c r="B161" s="927" t="s">
        <v>922</v>
      </c>
      <c r="C161" s="911">
        <v>55072</v>
      </c>
    </row>
    <row r="162" spans="1:3" x14ac:dyDescent="0.25">
      <c r="A162" s="926">
        <v>357</v>
      </c>
      <c r="B162" s="927" t="s">
        <v>923</v>
      </c>
      <c r="C162" s="911">
        <v>9588613</v>
      </c>
    </row>
    <row r="163" spans="1:3" x14ac:dyDescent="0.25">
      <c r="A163" s="926">
        <v>358</v>
      </c>
      <c r="B163" s="927" t="s">
        <v>924</v>
      </c>
      <c r="C163" s="911">
        <v>3900044</v>
      </c>
    </row>
    <row r="164" spans="1:3" x14ac:dyDescent="0.25">
      <c r="A164" s="926">
        <v>359</v>
      </c>
      <c r="B164" s="927" t="s">
        <v>925</v>
      </c>
      <c r="C164" s="911">
        <v>5477806</v>
      </c>
    </row>
    <row r="165" spans="1:3" x14ac:dyDescent="0.25">
      <c r="A165" s="924" t="s">
        <v>1273</v>
      </c>
      <c r="B165" s="925"/>
      <c r="C165" s="910">
        <v>4899205</v>
      </c>
    </row>
    <row r="166" spans="1:3" ht="15.75" customHeight="1" x14ac:dyDescent="0.25">
      <c r="A166" s="926">
        <v>361</v>
      </c>
      <c r="B166" s="927" t="s">
        <v>926</v>
      </c>
      <c r="C166" s="911">
        <v>2225282</v>
      </c>
    </row>
    <row r="167" spans="1:3" ht="15.75" customHeight="1" x14ac:dyDescent="0.25">
      <c r="A167" s="926">
        <v>362</v>
      </c>
      <c r="B167" s="927" t="s">
        <v>927</v>
      </c>
      <c r="C167" s="911">
        <v>1867699</v>
      </c>
    </row>
    <row r="168" spans="1:3" x14ac:dyDescent="0.25">
      <c r="A168" s="926">
        <v>363</v>
      </c>
      <c r="B168" s="927" t="s">
        <v>928</v>
      </c>
      <c r="C168" s="911">
        <v>146051</v>
      </c>
    </row>
    <row r="169" spans="1:3" x14ac:dyDescent="0.25">
      <c r="A169" s="926">
        <v>364</v>
      </c>
      <c r="B169" s="927" t="s">
        <v>929</v>
      </c>
      <c r="C169" s="911">
        <v>17500</v>
      </c>
    </row>
    <row r="170" spans="1:3" x14ac:dyDescent="0.25">
      <c r="A170" s="926">
        <v>365</v>
      </c>
      <c r="B170" s="927" t="s">
        <v>930</v>
      </c>
      <c r="C170" s="911">
        <v>274814</v>
      </c>
    </row>
    <row r="171" spans="1:3" x14ac:dyDescent="0.25">
      <c r="A171" s="926">
        <v>366</v>
      </c>
      <c r="B171" s="927" t="s">
        <v>931</v>
      </c>
      <c r="C171" s="911">
        <v>130742</v>
      </c>
    </row>
    <row r="172" spans="1:3" x14ac:dyDescent="0.25">
      <c r="A172" s="926">
        <v>369</v>
      </c>
      <c r="B172" s="927" t="s">
        <v>932</v>
      </c>
      <c r="C172" s="911">
        <v>237117</v>
      </c>
    </row>
    <row r="173" spans="1:3" x14ac:dyDescent="0.25">
      <c r="A173" s="924" t="s">
        <v>1353</v>
      </c>
      <c r="B173" s="925"/>
      <c r="C173" s="910">
        <v>20861875</v>
      </c>
    </row>
    <row r="174" spans="1:3" x14ac:dyDescent="0.25">
      <c r="A174" s="926">
        <v>371</v>
      </c>
      <c r="B174" s="927" t="s">
        <v>933</v>
      </c>
      <c r="C174" s="911">
        <v>11051634</v>
      </c>
    </row>
    <row r="175" spans="1:3" x14ac:dyDescent="0.25">
      <c r="A175" s="926">
        <v>372</v>
      </c>
      <c r="B175" s="927" t="s">
        <v>934</v>
      </c>
      <c r="C175" s="911">
        <v>1648390</v>
      </c>
    </row>
    <row r="176" spans="1:3" x14ac:dyDescent="0.25">
      <c r="A176" s="926">
        <v>373</v>
      </c>
      <c r="B176" s="927" t="s">
        <v>935</v>
      </c>
      <c r="C176" s="911">
        <v>0</v>
      </c>
    </row>
    <row r="177" spans="1:3" x14ac:dyDescent="0.25">
      <c r="A177" s="926">
        <v>374</v>
      </c>
      <c r="B177" s="927" t="s">
        <v>936</v>
      </c>
      <c r="C177" s="911">
        <v>0</v>
      </c>
    </row>
    <row r="178" spans="1:3" x14ac:dyDescent="0.25">
      <c r="A178" s="926">
        <v>375</v>
      </c>
      <c r="B178" s="927" t="s">
        <v>937</v>
      </c>
      <c r="C178" s="911">
        <v>7780436</v>
      </c>
    </row>
    <row r="179" spans="1:3" x14ac:dyDescent="0.25">
      <c r="A179" s="926">
        <v>376</v>
      </c>
      <c r="B179" s="927" t="s">
        <v>938</v>
      </c>
      <c r="C179" s="911">
        <v>202898</v>
      </c>
    </row>
    <row r="180" spans="1:3" x14ac:dyDescent="0.25">
      <c r="A180" s="926">
        <v>377</v>
      </c>
      <c r="B180" s="927" t="s">
        <v>939</v>
      </c>
      <c r="C180" s="911">
        <v>0</v>
      </c>
    </row>
    <row r="181" spans="1:3" x14ac:dyDescent="0.25">
      <c r="A181" s="926">
        <v>378</v>
      </c>
      <c r="B181" s="927" t="s">
        <v>940</v>
      </c>
      <c r="C181" s="911">
        <v>65267</v>
      </c>
    </row>
    <row r="182" spans="1:3" x14ac:dyDescent="0.25">
      <c r="A182" s="926">
        <v>379</v>
      </c>
      <c r="B182" s="927" t="s">
        <v>941</v>
      </c>
      <c r="C182" s="911">
        <v>113250</v>
      </c>
    </row>
    <row r="183" spans="1:3" x14ac:dyDescent="0.25">
      <c r="A183" s="924" t="s">
        <v>942</v>
      </c>
      <c r="B183" s="925"/>
      <c r="C183" s="910">
        <v>16857871</v>
      </c>
    </row>
    <row r="184" spans="1:3" x14ac:dyDescent="0.25">
      <c r="A184" s="926">
        <v>381</v>
      </c>
      <c r="B184" s="927" t="s">
        <v>943</v>
      </c>
      <c r="C184" s="911">
        <v>38925</v>
      </c>
    </row>
    <row r="185" spans="1:3" x14ac:dyDescent="0.25">
      <c r="A185" s="926">
        <v>382</v>
      </c>
      <c r="B185" s="927" t="s">
        <v>944</v>
      </c>
      <c r="C185" s="911">
        <v>9247196</v>
      </c>
    </row>
    <row r="186" spans="1:3" x14ac:dyDescent="0.25">
      <c r="A186" s="926">
        <v>383</v>
      </c>
      <c r="B186" s="927" t="s">
        <v>945</v>
      </c>
      <c r="C186" s="911">
        <v>7167365</v>
      </c>
    </row>
    <row r="187" spans="1:3" x14ac:dyDescent="0.25">
      <c r="A187" s="926">
        <v>384</v>
      </c>
      <c r="B187" s="927" t="s">
        <v>946</v>
      </c>
      <c r="C187" s="911">
        <v>115340</v>
      </c>
    </row>
    <row r="188" spans="1:3" x14ac:dyDescent="0.25">
      <c r="A188" s="926">
        <v>385</v>
      </c>
      <c r="B188" s="927" t="s">
        <v>947</v>
      </c>
      <c r="C188" s="911">
        <v>289045</v>
      </c>
    </row>
    <row r="189" spans="1:3" x14ac:dyDescent="0.25">
      <c r="A189" s="924" t="s">
        <v>948</v>
      </c>
      <c r="B189" s="925"/>
      <c r="C189" s="910">
        <v>26522840</v>
      </c>
    </row>
    <row r="190" spans="1:3" x14ac:dyDescent="0.25">
      <c r="A190" s="926">
        <v>391</v>
      </c>
      <c r="B190" s="927" t="s">
        <v>949</v>
      </c>
      <c r="C190" s="911">
        <v>0</v>
      </c>
    </row>
    <row r="191" spans="1:3" x14ac:dyDescent="0.25">
      <c r="A191" s="926">
        <v>392</v>
      </c>
      <c r="B191" s="927" t="s">
        <v>950</v>
      </c>
      <c r="C191" s="911">
        <v>3263790</v>
      </c>
    </row>
    <row r="192" spans="1:3" x14ac:dyDescent="0.25">
      <c r="A192" s="926">
        <v>393</v>
      </c>
      <c r="B192" s="927" t="s">
        <v>951</v>
      </c>
      <c r="C192" s="911">
        <v>0</v>
      </c>
    </row>
    <row r="193" spans="1:3" x14ac:dyDescent="0.25">
      <c r="A193" s="926">
        <v>394</v>
      </c>
      <c r="B193" s="927" t="s">
        <v>952</v>
      </c>
      <c r="C193" s="911">
        <v>1842558</v>
      </c>
    </row>
    <row r="194" spans="1:3" ht="16.5" thickBot="1" x14ac:dyDescent="0.3">
      <c r="A194" s="934">
        <v>395</v>
      </c>
      <c r="B194" s="935" t="s">
        <v>953</v>
      </c>
      <c r="C194" s="936">
        <v>3147398</v>
      </c>
    </row>
    <row r="195" spans="1:3" ht="16.5" thickTop="1" x14ac:dyDescent="0.25">
      <c r="A195" s="926">
        <v>396</v>
      </c>
      <c r="B195" s="927" t="s">
        <v>954</v>
      </c>
      <c r="C195" s="911">
        <v>14464</v>
      </c>
    </row>
    <row r="196" spans="1:3" x14ac:dyDescent="0.25">
      <c r="A196" s="926">
        <v>397</v>
      </c>
      <c r="B196" s="927" t="s">
        <v>955</v>
      </c>
      <c r="C196" s="911">
        <v>0</v>
      </c>
    </row>
    <row r="197" spans="1:3" x14ac:dyDescent="0.25">
      <c r="A197" s="926">
        <v>398</v>
      </c>
      <c r="B197" s="927" t="s">
        <v>956</v>
      </c>
      <c r="C197" s="911">
        <v>16551678</v>
      </c>
    </row>
    <row r="198" spans="1:3" x14ac:dyDescent="0.25">
      <c r="A198" s="926">
        <v>399</v>
      </c>
      <c r="B198" s="927" t="s">
        <v>957</v>
      </c>
      <c r="C198" s="911">
        <v>1702952</v>
      </c>
    </row>
    <row r="199" spans="1:3" x14ac:dyDescent="0.25">
      <c r="A199" s="929"/>
      <c r="B199" s="930" t="s">
        <v>1345</v>
      </c>
      <c r="C199" s="911">
        <v>31439509</v>
      </c>
    </row>
    <row r="200" spans="1:3" x14ac:dyDescent="0.25">
      <c r="A200" s="931" t="s">
        <v>958</v>
      </c>
      <c r="B200" s="925"/>
      <c r="C200" s="932">
        <v>202558572</v>
      </c>
    </row>
    <row r="201" spans="1:3" x14ac:dyDescent="0.25">
      <c r="A201" s="924" t="s">
        <v>959</v>
      </c>
      <c r="B201" s="925"/>
      <c r="C201" s="910">
        <v>2108471</v>
      </c>
    </row>
    <row r="202" spans="1:3" x14ac:dyDescent="0.25">
      <c r="A202" s="926">
        <v>411</v>
      </c>
      <c r="B202" s="927" t="s">
        <v>732</v>
      </c>
      <c r="C202" s="911">
        <v>2108471</v>
      </c>
    </row>
    <row r="203" spans="1:3" x14ac:dyDescent="0.25">
      <c r="A203" s="926">
        <v>412</v>
      </c>
      <c r="B203" s="927" t="s">
        <v>733</v>
      </c>
      <c r="C203" s="911">
        <v>0</v>
      </c>
    </row>
    <row r="204" spans="1:3" x14ac:dyDescent="0.25">
      <c r="A204" s="926">
        <v>413</v>
      </c>
      <c r="B204" s="927" t="s">
        <v>734</v>
      </c>
      <c r="C204" s="911">
        <v>0</v>
      </c>
    </row>
    <row r="205" spans="1:3" x14ac:dyDescent="0.25">
      <c r="A205" s="926">
        <v>414</v>
      </c>
      <c r="B205" s="927" t="s">
        <v>735</v>
      </c>
      <c r="C205" s="911">
        <v>0</v>
      </c>
    </row>
    <row r="206" spans="1:3" x14ac:dyDescent="0.25">
      <c r="A206" s="926">
        <v>415</v>
      </c>
      <c r="B206" s="927" t="s">
        <v>736</v>
      </c>
      <c r="C206" s="911">
        <v>0</v>
      </c>
    </row>
    <row r="207" spans="1:3" ht="16.149999999999999" customHeight="1" x14ac:dyDescent="0.25">
      <c r="A207" s="926">
        <v>416</v>
      </c>
      <c r="B207" s="927" t="s">
        <v>737</v>
      </c>
      <c r="C207" s="911">
        <v>0</v>
      </c>
    </row>
    <row r="208" spans="1:3" x14ac:dyDescent="0.25">
      <c r="A208" s="926">
        <v>417</v>
      </c>
      <c r="B208" s="927" t="s">
        <v>738</v>
      </c>
      <c r="C208" s="911">
        <v>0</v>
      </c>
    </row>
    <row r="209" spans="1:3" x14ac:dyDescent="0.25">
      <c r="A209" s="926">
        <v>418</v>
      </c>
      <c r="B209" s="927" t="s">
        <v>739</v>
      </c>
      <c r="C209" s="911">
        <v>0</v>
      </c>
    </row>
    <row r="210" spans="1:3" x14ac:dyDescent="0.25">
      <c r="A210" s="926">
        <v>419</v>
      </c>
      <c r="B210" s="927" t="s">
        <v>740</v>
      </c>
      <c r="C210" s="911">
        <v>0</v>
      </c>
    </row>
    <row r="211" spans="1:3" x14ac:dyDescent="0.25">
      <c r="A211" s="924" t="s">
        <v>960</v>
      </c>
      <c r="B211" s="925"/>
      <c r="C211" s="910">
        <v>0</v>
      </c>
    </row>
    <row r="212" spans="1:3" x14ac:dyDescent="0.25">
      <c r="A212" s="926">
        <v>421</v>
      </c>
      <c r="B212" s="927" t="s">
        <v>741</v>
      </c>
      <c r="C212" s="911">
        <v>0</v>
      </c>
    </row>
    <row r="213" spans="1:3" x14ac:dyDescent="0.25">
      <c r="A213" s="926">
        <v>422</v>
      </c>
      <c r="B213" s="927" t="s">
        <v>742</v>
      </c>
      <c r="C213" s="911">
        <v>0</v>
      </c>
    </row>
    <row r="214" spans="1:3" x14ac:dyDescent="0.25">
      <c r="A214" s="926">
        <v>423</v>
      </c>
      <c r="B214" s="927" t="s">
        <v>743</v>
      </c>
      <c r="C214" s="911">
        <v>0</v>
      </c>
    </row>
    <row r="215" spans="1:3" x14ac:dyDescent="0.25">
      <c r="A215" s="926">
        <v>424</v>
      </c>
      <c r="B215" s="927" t="s">
        <v>744</v>
      </c>
      <c r="C215" s="911">
        <v>0</v>
      </c>
    </row>
    <row r="216" spans="1:3" x14ac:dyDescent="0.25">
      <c r="A216" s="926">
        <v>425</v>
      </c>
      <c r="B216" s="927" t="s">
        <v>745</v>
      </c>
      <c r="C216" s="911">
        <v>0</v>
      </c>
    </row>
    <row r="217" spans="1:3" x14ac:dyDescent="0.25">
      <c r="A217" s="924" t="s">
        <v>961</v>
      </c>
      <c r="B217" s="925"/>
      <c r="C217" s="910">
        <v>17993</v>
      </c>
    </row>
    <row r="218" spans="1:3" x14ac:dyDescent="0.25">
      <c r="A218" s="926">
        <v>431</v>
      </c>
      <c r="B218" s="927" t="s">
        <v>746</v>
      </c>
      <c r="C218" s="911">
        <v>0</v>
      </c>
    </row>
    <row r="219" spans="1:3" x14ac:dyDescent="0.25">
      <c r="A219" s="926">
        <v>432</v>
      </c>
      <c r="B219" s="927" t="s">
        <v>747</v>
      </c>
      <c r="C219" s="911">
        <v>0</v>
      </c>
    </row>
    <row r="220" spans="1:3" x14ac:dyDescent="0.25">
      <c r="A220" s="926">
        <v>433</v>
      </c>
      <c r="B220" s="927" t="s">
        <v>748</v>
      </c>
      <c r="C220" s="911">
        <v>0</v>
      </c>
    </row>
    <row r="221" spans="1:3" x14ac:dyDescent="0.25">
      <c r="A221" s="926">
        <v>434</v>
      </c>
      <c r="B221" s="927" t="s">
        <v>749</v>
      </c>
      <c r="C221" s="911">
        <v>0</v>
      </c>
    </row>
    <row r="222" spans="1:3" x14ac:dyDescent="0.25">
      <c r="A222" s="926">
        <v>435</v>
      </c>
      <c r="B222" s="927" t="s">
        <v>750</v>
      </c>
      <c r="C222" s="911">
        <v>0</v>
      </c>
    </row>
    <row r="223" spans="1:3" x14ac:dyDescent="0.25">
      <c r="A223" s="926">
        <v>436</v>
      </c>
      <c r="B223" s="927" t="s">
        <v>751</v>
      </c>
      <c r="C223" s="911">
        <v>17993</v>
      </c>
    </row>
    <row r="224" spans="1:3" x14ac:dyDescent="0.25">
      <c r="A224" s="926">
        <v>437</v>
      </c>
      <c r="B224" s="927" t="s">
        <v>752</v>
      </c>
      <c r="C224" s="911">
        <v>0</v>
      </c>
    </row>
    <row r="225" spans="1:3" x14ac:dyDescent="0.25">
      <c r="A225" s="926">
        <v>438</v>
      </c>
      <c r="B225" s="927" t="s">
        <v>753</v>
      </c>
      <c r="C225" s="911">
        <v>0</v>
      </c>
    </row>
    <row r="226" spans="1:3" x14ac:dyDescent="0.25">
      <c r="A226" s="926">
        <v>439</v>
      </c>
      <c r="B226" s="927" t="s">
        <v>754</v>
      </c>
      <c r="C226" s="911">
        <v>0</v>
      </c>
    </row>
    <row r="227" spans="1:3" x14ac:dyDescent="0.25">
      <c r="A227" s="924" t="s">
        <v>962</v>
      </c>
      <c r="B227" s="925"/>
      <c r="C227" s="910">
        <v>147335489</v>
      </c>
    </row>
    <row r="228" spans="1:3" x14ac:dyDescent="0.25">
      <c r="A228" s="926">
        <v>441</v>
      </c>
      <c r="B228" s="927" t="s">
        <v>756</v>
      </c>
      <c r="C228" s="911">
        <v>110477989</v>
      </c>
    </row>
    <row r="229" spans="1:3" x14ac:dyDescent="0.25">
      <c r="A229" s="926">
        <v>442</v>
      </c>
      <c r="B229" s="927" t="s">
        <v>757</v>
      </c>
      <c r="C229" s="911">
        <v>36857500</v>
      </c>
    </row>
    <row r="230" spans="1:3" x14ac:dyDescent="0.25">
      <c r="A230" s="926">
        <v>443</v>
      </c>
      <c r="B230" s="927" t="s">
        <v>758</v>
      </c>
      <c r="C230" s="911">
        <v>0</v>
      </c>
    </row>
    <row r="231" spans="1:3" x14ac:dyDescent="0.25">
      <c r="A231" s="926">
        <v>444</v>
      </c>
      <c r="B231" s="927" t="s">
        <v>759</v>
      </c>
      <c r="C231" s="911">
        <v>0</v>
      </c>
    </row>
    <row r="232" spans="1:3" x14ac:dyDescent="0.25">
      <c r="A232" s="926">
        <v>445</v>
      </c>
      <c r="B232" s="927" t="s">
        <v>760</v>
      </c>
      <c r="C232" s="911">
        <v>0</v>
      </c>
    </row>
    <row r="233" spans="1:3" x14ac:dyDescent="0.25">
      <c r="A233" s="926">
        <v>446</v>
      </c>
      <c r="B233" s="927" t="s">
        <v>761</v>
      </c>
      <c r="C233" s="911">
        <v>0</v>
      </c>
    </row>
    <row r="234" spans="1:3" x14ac:dyDescent="0.25">
      <c r="A234" s="926">
        <v>447</v>
      </c>
      <c r="B234" s="927" t="s">
        <v>762</v>
      </c>
      <c r="C234" s="911">
        <v>0</v>
      </c>
    </row>
    <row r="235" spans="1:3" x14ac:dyDescent="0.25">
      <c r="A235" s="926">
        <v>448</v>
      </c>
      <c r="B235" s="927" t="s">
        <v>763</v>
      </c>
      <c r="C235" s="911">
        <v>0</v>
      </c>
    </row>
    <row r="236" spans="1:3" x14ac:dyDescent="0.25">
      <c r="A236" s="924" t="s">
        <v>963</v>
      </c>
      <c r="B236" s="925"/>
      <c r="C236" s="910">
        <v>53096619</v>
      </c>
    </row>
    <row r="237" spans="1:3" x14ac:dyDescent="0.25">
      <c r="A237" s="926">
        <v>451</v>
      </c>
      <c r="B237" s="927" t="s">
        <v>764</v>
      </c>
      <c r="C237" s="911">
        <v>0</v>
      </c>
    </row>
    <row r="238" spans="1:3" x14ac:dyDescent="0.25">
      <c r="A238" s="926">
        <v>452</v>
      </c>
      <c r="B238" s="927" t="s">
        <v>765</v>
      </c>
      <c r="C238" s="911">
        <v>53096619</v>
      </c>
    </row>
    <row r="239" spans="1:3" x14ac:dyDescent="0.25">
      <c r="A239" s="926">
        <v>459</v>
      </c>
      <c r="B239" s="927" t="s">
        <v>766</v>
      </c>
      <c r="C239" s="911">
        <v>0</v>
      </c>
    </row>
    <row r="240" spans="1:3" ht="16.5" thickBot="1" x14ac:dyDescent="0.3">
      <c r="A240" s="937" t="s">
        <v>1354</v>
      </c>
      <c r="B240" s="938"/>
      <c r="C240" s="939">
        <v>0</v>
      </c>
    </row>
    <row r="241" spans="1:3" ht="16.5" thickTop="1" x14ac:dyDescent="0.25">
      <c r="A241" s="926">
        <v>461</v>
      </c>
      <c r="B241" s="927" t="s">
        <v>767</v>
      </c>
      <c r="C241" s="911">
        <v>0</v>
      </c>
    </row>
    <row r="242" spans="1:3" x14ac:dyDescent="0.25">
      <c r="A242" s="926">
        <v>462</v>
      </c>
      <c r="B242" s="927" t="s">
        <v>768</v>
      </c>
      <c r="C242" s="911">
        <v>0</v>
      </c>
    </row>
    <row r="243" spans="1:3" x14ac:dyDescent="0.25">
      <c r="A243" s="926">
        <v>463</v>
      </c>
      <c r="B243" s="927" t="s">
        <v>769</v>
      </c>
      <c r="C243" s="911">
        <v>0</v>
      </c>
    </row>
    <row r="244" spans="1:3" ht="15.75" customHeight="1" x14ac:dyDescent="0.25">
      <c r="A244" s="926">
        <v>464</v>
      </c>
      <c r="B244" s="927" t="s">
        <v>770</v>
      </c>
      <c r="C244" s="911">
        <v>0</v>
      </c>
    </row>
    <row r="245" spans="1:3" x14ac:dyDescent="0.25">
      <c r="A245" s="926">
        <v>465</v>
      </c>
      <c r="B245" s="927" t="s">
        <v>771</v>
      </c>
      <c r="C245" s="911">
        <v>0</v>
      </c>
    </row>
    <row r="246" spans="1:3" x14ac:dyDescent="0.25">
      <c r="A246" s="926">
        <v>466</v>
      </c>
      <c r="B246" s="927" t="s">
        <v>772</v>
      </c>
      <c r="C246" s="911">
        <v>0</v>
      </c>
    </row>
    <row r="247" spans="1:3" x14ac:dyDescent="0.25">
      <c r="A247" s="926">
        <v>469</v>
      </c>
      <c r="B247" s="927" t="s">
        <v>773</v>
      </c>
      <c r="C247" s="911">
        <v>0</v>
      </c>
    </row>
    <row r="248" spans="1:3" x14ac:dyDescent="0.25">
      <c r="A248" s="924" t="s">
        <v>964</v>
      </c>
      <c r="B248" s="925"/>
      <c r="C248" s="910">
        <v>0</v>
      </c>
    </row>
    <row r="249" spans="1:3" x14ac:dyDescent="0.25">
      <c r="A249" s="926">
        <v>471</v>
      </c>
      <c r="B249" s="927" t="s">
        <v>774</v>
      </c>
      <c r="C249" s="911">
        <v>0</v>
      </c>
    </row>
    <row r="250" spans="1:3" x14ac:dyDescent="0.25">
      <c r="A250" s="924" t="s">
        <v>965</v>
      </c>
      <c r="B250" s="925"/>
      <c r="C250" s="910">
        <v>0</v>
      </c>
    </row>
    <row r="251" spans="1:3" x14ac:dyDescent="0.25">
      <c r="A251" s="926">
        <v>481</v>
      </c>
      <c r="B251" s="927" t="s">
        <v>775</v>
      </c>
      <c r="C251" s="911">
        <v>0</v>
      </c>
    </row>
    <row r="252" spans="1:3" x14ac:dyDescent="0.25">
      <c r="A252" s="926">
        <v>482</v>
      </c>
      <c r="B252" s="927" t="s">
        <v>776</v>
      </c>
      <c r="C252" s="911">
        <v>0</v>
      </c>
    </row>
    <row r="253" spans="1:3" x14ac:dyDescent="0.25">
      <c r="A253" s="926">
        <v>483</v>
      </c>
      <c r="B253" s="927" t="s">
        <v>777</v>
      </c>
      <c r="C253" s="911">
        <v>0</v>
      </c>
    </row>
    <row r="254" spans="1:3" x14ac:dyDescent="0.25">
      <c r="A254" s="926">
        <v>484</v>
      </c>
      <c r="B254" s="927" t="s">
        <v>778</v>
      </c>
      <c r="C254" s="911">
        <v>0</v>
      </c>
    </row>
    <row r="255" spans="1:3" x14ac:dyDescent="0.25">
      <c r="A255" s="926">
        <v>485</v>
      </c>
      <c r="B255" s="927" t="s">
        <v>779</v>
      </c>
      <c r="C255" s="911">
        <v>0</v>
      </c>
    </row>
    <row r="256" spans="1:3" x14ac:dyDescent="0.25">
      <c r="A256" s="924" t="s">
        <v>966</v>
      </c>
      <c r="B256" s="925"/>
      <c r="C256" s="910">
        <v>0</v>
      </c>
    </row>
    <row r="257" spans="1:6" x14ac:dyDescent="0.25">
      <c r="A257" s="926">
        <v>491</v>
      </c>
      <c r="B257" s="927" t="s">
        <v>780</v>
      </c>
      <c r="C257" s="911">
        <v>0</v>
      </c>
    </row>
    <row r="258" spans="1:6" x14ac:dyDescent="0.25">
      <c r="A258" s="926">
        <v>492</v>
      </c>
      <c r="B258" s="927" t="s">
        <v>781</v>
      </c>
      <c r="C258" s="911">
        <v>0</v>
      </c>
    </row>
    <row r="259" spans="1:6" x14ac:dyDescent="0.25">
      <c r="A259" s="926">
        <v>493</v>
      </c>
      <c r="B259" s="927" t="s">
        <v>782</v>
      </c>
      <c r="C259" s="911">
        <v>0</v>
      </c>
    </row>
    <row r="260" spans="1:6" s="138" customFormat="1" x14ac:dyDescent="0.25">
      <c r="A260" s="931" t="s">
        <v>967</v>
      </c>
      <c r="B260" s="925"/>
      <c r="C260" s="932">
        <v>692123</v>
      </c>
      <c r="E260" s="918"/>
      <c r="F260" s="918"/>
    </row>
    <row r="261" spans="1:6" s="138" customFormat="1" x14ac:dyDescent="0.25">
      <c r="A261" s="924" t="s">
        <v>1355</v>
      </c>
      <c r="B261" s="925"/>
      <c r="C261" s="910">
        <v>451513</v>
      </c>
      <c r="E261" s="918"/>
      <c r="F261" s="918"/>
    </row>
    <row r="262" spans="1:6" s="138" customFormat="1" x14ac:dyDescent="0.25">
      <c r="A262" s="926">
        <v>511</v>
      </c>
      <c r="B262" s="927" t="s">
        <v>968</v>
      </c>
      <c r="C262" s="911">
        <v>99775</v>
      </c>
      <c r="E262" s="918"/>
      <c r="F262" s="918"/>
    </row>
    <row r="263" spans="1:6" s="138" customFormat="1" x14ac:dyDescent="0.25">
      <c r="A263" s="926">
        <v>512</v>
      </c>
      <c r="B263" s="927" t="s">
        <v>969</v>
      </c>
      <c r="C263" s="911">
        <v>2407</v>
      </c>
      <c r="E263" s="918"/>
      <c r="F263" s="918"/>
    </row>
    <row r="264" spans="1:6" s="138" customFormat="1" x14ac:dyDescent="0.25">
      <c r="A264" s="926">
        <v>513</v>
      </c>
      <c r="B264" s="927" t="s">
        <v>970</v>
      </c>
      <c r="C264" s="911">
        <v>0</v>
      </c>
      <c r="E264" s="918"/>
      <c r="F264" s="918"/>
    </row>
    <row r="265" spans="1:6" s="138" customFormat="1" x14ac:dyDescent="0.25">
      <c r="A265" s="926">
        <v>514</v>
      </c>
      <c r="B265" s="927" t="s">
        <v>971</v>
      </c>
      <c r="C265" s="911">
        <v>0</v>
      </c>
      <c r="E265" s="918"/>
      <c r="F265" s="918"/>
    </row>
    <row r="266" spans="1:6" s="138" customFormat="1" x14ac:dyDescent="0.25">
      <c r="A266" s="926">
        <v>515</v>
      </c>
      <c r="B266" s="927" t="s">
        <v>972</v>
      </c>
      <c r="C266" s="911">
        <v>285786</v>
      </c>
      <c r="E266" s="918"/>
      <c r="F266" s="918"/>
    </row>
    <row r="267" spans="1:6" s="138" customFormat="1" x14ac:dyDescent="0.25">
      <c r="A267" s="926">
        <v>519</v>
      </c>
      <c r="B267" s="927" t="s">
        <v>973</v>
      </c>
      <c r="C267" s="911">
        <v>63545</v>
      </c>
      <c r="E267" s="918"/>
      <c r="F267" s="918"/>
    </row>
    <row r="268" spans="1:6" s="138" customFormat="1" x14ac:dyDescent="0.25">
      <c r="A268" s="924" t="s">
        <v>974</v>
      </c>
      <c r="B268" s="925"/>
      <c r="C268" s="910">
        <v>30187</v>
      </c>
      <c r="E268" s="918"/>
      <c r="F268" s="918"/>
    </row>
    <row r="269" spans="1:6" s="138" customFormat="1" x14ac:dyDescent="0.25">
      <c r="A269" s="926">
        <v>521</v>
      </c>
      <c r="B269" s="927" t="s">
        <v>975</v>
      </c>
      <c r="C269" s="911">
        <v>30187</v>
      </c>
      <c r="E269" s="918"/>
      <c r="F269" s="918"/>
    </row>
    <row r="270" spans="1:6" s="138" customFormat="1" x14ac:dyDescent="0.25">
      <c r="A270" s="926">
        <v>522</v>
      </c>
      <c r="B270" s="927" t="s">
        <v>976</v>
      </c>
      <c r="C270" s="911">
        <v>0</v>
      </c>
      <c r="E270" s="918"/>
      <c r="F270" s="918"/>
    </row>
    <row r="271" spans="1:6" s="138" customFormat="1" x14ac:dyDescent="0.25">
      <c r="A271" s="926">
        <v>523</v>
      </c>
      <c r="B271" s="927" t="s">
        <v>977</v>
      </c>
      <c r="C271" s="911">
        <v>0</v>
      </c>
      <c r="E271" s="918"/>
      <c r="F271" s="918"/>
    </row>
    <row r="272" spans="1:6" s="138" customFormat="1" x14ac:dyDescent="0.25">
      <c r="A272" s="926">
        <v>529</v>
      </c>
      <c r="B272" s="927" t="s">
        <v>978</v>
      </c>
      <c r="C272" s="911">
        <v>0</v>
      </c>
      <c r="E272" s="918"/>
      <c r="F272" s="918"/>
    </row>
    <row r="273" spans="1:6" s="138" customFormat="1" x14ac:dyDescent="0.25">
      <c r="A273" s="924" t="s">
        <v>1356</v>
      </c>
      <c r="B273" s="925"/>
      <c r="C273" s="910">
        <v>154423</v>
      </c>
      <c r="E273" s="918"/>
      <c r="F273" s="918"/>
    </row>
    <row r="274" spans="1:6" s="138" customFormat="1" x14ac:dyDescent="0.25">
      <c r="A274" s="926">
        <v>531</v>
      </c>
      <c r="B274" s="927" t="s">
        <v>979</v>
      </c>
      <c r="C274" s="911">
        <v>97859</v>
      </c>
      <c r="E274" s="918"/>
      <c r="F274" s="918"/>
    </row>
    <row r="275" spans="1:6" s="138" customFormat="1" x14ac:dyDescent="0.25">
      <c r="A275" s="926">
        <v>532</v>
      </c>
      <c r="B275" s="927" t="s">
        <v>980</v>
      </c>
      <c r="C275" s="911">
        <v>56564</v>
      </c>
      <c r="E275" s="918"/>
      <c r="F275" s="918"/>
    </row>
    <row r="276" spans="1:6" s="138" customFormat="1" x14ac:dyDescent="0.25">
      <c r="A276" s="924" t="s">
        <v>1357</v>
      </c>
      <c r="B276" s="925"/>
      <c r="C276" s="910">
        <v>0</v>
      </c>
      <c r="E276" s="918"/>
      <c r="F276" s="918"/>
    </row>
    <row r="277" spans="1:6" s="138" customFormat="1" x14ac:dyDescent="0.25">
      <c r="A277" s="926">
        <v>541</v>
      </c>
      <c r="B277" s="927" t="s">
        <v>981</v>
      </c>
      <c r="C277" s="911">
        <v>0</v>
      </c>
      <c r="E277" s="918"/>
      <c r="F277" s="918"/>
    </row>
    <row r="278" spans="1:6" s="138" customFormat="1" x14ac:dyDescent="0.25">
      <c r="A278" s="926">
        <v>542</v>
      </c>
      <c r="B278" s="927" t="s">
        <v>982</v>
      </c>
      <c r="C278" s="911">
        <v>0</v>
      </c>
      <c r="E278" s="918"/>
      <c r="F278" s="918"/>
    </row>
    <row r="279" spans="1:6" s="138" customFormat="1" x14ac:dyDescent="0.25">
      <c r="A279" s="926">
        <v>543</v>
      </c>
      <c r="B279" s="927" t="s">
        <v>983</v>
      </c>
      <c r="C279" s="911">
        <v>0</v>
      </c>
      <c r="E279" s="918"/>
      <c r="F279" s="918"/>
    </row>
    <row r="280" spans="1:6" s="138" customFormat="1" x14ac:dyDescent="0.25">
      <c r="A280" s="926">
        <v>544</v>
      </c>
      <c r="B280" s="927" t="s">
        <v>984</v>
      </c>
      <c r="C280" s="911">
        <v>0</v>
      </c>
      <c r="E280" s="918"/>
      <c r="F280" s="918"/>
    </row>
    <row r="281" spans="1:6" s="138" customFormat="1" x14ac:dyDescent="0.25">
      <c r="A281" s="926">
        <v>545</v>
      </c>
      <c r="B281" s="927" t="s">
        <v>985</v>
      </c>
      <c r="C281" s="911">
        <v>0</v>
      </c>
      <c r="E281" s="918"/>
      <c r="F281" s="918"/>
    </row>
    <row r="282" spans="1:6" s="138" customFormat="1" x14ac:dyDescent="0.25">
      <c r="A282" s="926">
        <v>549</v>
      </c>
      <c r="B282" s="927" t="s">
        <v>986</v>
      </c>
      <c r="C282" s="911">
        <v>0</v>
      </c>
      <c r="E282" s="918"/>
      <c r="F282" s="918"/>
    </row>
    <row r="283" spans="1:6" s="138" customFormat="1" x14ac:dyDescent="0.25">
      <c r="A283" s="924" t="s">
        <v>987</v>
      </c>
      <c r="B283" s="925"/>
      <c r="C283" s="910">
        <v>0</v>
      </c>
      <c r="E283" s="918"/>
      <c r="F283" s="918"/>
    </row>
    <row r="284" spans="1:6" s="138" customFormat="1" x14ac:dyDescent="0.25">
      <c r="A284" s="926">
        <v>551</v>
      </c>
      <c r="B284" s="927" t="s">
        <v>988</v>
      </c>
      <c r="C284" s="911">
        <v>0</v>
      </c>
      <c r="E284" s="918"/>
      <c r="F284" s="918"/>
    </row>
    <row r="285" spans="1:6" s="138" customFormat="1" x14ac:dyDescent="0.25">
      <c r="A285" s="924" t="s">
        <v>989</v>
      </c>
      <c r="B285" s="925"/>
      <c r="C285" s="910">
        <v>36000</v>
      </c>
      <c r="E285" s="918"/>
      <c r="F285" s="918"/>
    </row>
    <row r="286" spans="1:6" s="138" customFormat="1" ht="16.5" thickBot="1" x14ac:dyDescent="0.3">
      <c r="A286" s="934">
        <v>561</v>
      </c>
      <c r="B286" s="935" t="s">
        <v>990</v>
      </c>
      <c r="C286" s="936">
        <v>0</v>
      </c>
      <c r="E286" s="918"/>
      <c r="F286" s="918"/>
    </row>
    <row r="287" spans="1:6" s="138" customFormat="1" ht="16.5" thickTop="1" x14ac:dyDescent="0.25">
      <c r="A287" s="926">
        <v>562</v>
      </c>
      <c r="B287" s="927" t="s">
        <v>991</v>
      </c>
      <c r="C287" s="911">
        <v>0</v>
      </c>
      <c r="E287" s="918"/>
      <c r="F287" s="918"/>
    </row>
    <row r="288" spans="1:6" s="138" customFormat="1" x14ac:dyDescent="0.25">
      <c r="A288" s="926">
        <v>563</v>
      </c>
      <c r="B288" s="927" t="s">
        <v>992</v>
      </c>
      <c r="C288" s="911">
        <v>0</v>
      </c>
      <c r="E288" s="918"/>
      <c r="F288" s="918"/>
    </row>
    <row r="289" spans="1:6" s="138" customFormat="1" x14ac:dyDescent="0.25">
      <c r="A289" s="926">
        <v>564</v>
      </c>
      <c r="B289" s="927" t="s">
        <v>993</v>
      </c>
      <c r="C289" s="911">
        <v>36000</v>
      </c>
      <c r="E289" s="918"/>
      <c r="F289" s="918"/>
    </row>
    <row r="290" spans="1:6" s="138" customFormat="1" x14ac:dyDescent="0.25">
      <c r="A290" s="926">
        <v>565</v>
      </c>
      <c r="B290" s="927" t="s">
        <v>994</v>
      </c>
      <c r="C290" s="911">
        <v>0</v>
      </c>
      <c r="E290" s="918"/>
      <c r="F290" s="918"/>
    </row>
    <row r="291" spans="1:6" s="138" customFormat="1" x14ac:dyDescent="0.25">
      <c r="A291" s="926">
        <v>566</v>
      </c>
      <c r="B291" s="927" t="s">
        <v>995</v>
      </c>
      <c r="C291" s="911">
        <v>0</v>
      </c>
      <c r="E291" s="918"/>
      <c r="F291" s="918"/>
    </row>
    <row r="292" spans="1:6" s="138" customFormat="1" x14ac:dyDescent="0.25">
      <c r="A292" s="926">
        <v>567</v>
      </c>
      <c r="B292" s="927" t="s">
        <v>996</v>
      </c>
      <c r="C292" s="911">
        <v>0</v>
      </c>
      <c r="E292" s="918"/>
      <c r="F292" s="918"/>
    </row>
    <row r="293" spans="1:6" s="138" customFormat="1" x14ac:dyDescent="0.25">
      <c r="A293" s="926">
        <v>569</v>
      </c>
      <c r="B293" s="927" t="s">
        <v>997</v>
      </c>
      <c r="C293" s="911">
        <v>0</v>
      </c>
      <c r="E293" s="918"/>
      <c r="F293" s="918"/>
    </row>
    <row r="294" spans="1:6" s="138" customFormat="1" x14ac:dyDescent="0.25">
      <c r="A294" s="924" t="s">
        <v>1358</v>
      </c>
      <c r="B294" s="925"/>
      <c r="C294" s="910">
        <v>0</v>
      </c>
      <c r="E294" s="918"/>
      <c r="F294" s="918"/>
    </row>
    <row r="295" spans="1:6" s="138" customFormat="1" x14ac:dyDescent="0.25">
      <c r="A295" s="926">
        <v>571</v>
      </c>
      <c r="B295" s="927" t="s">
        <v>998</v>
      </c>
      <c r="C295" s="911">
        <v>0</v>
      </c>
      <c r="E295" s="918"/>
      <c r="F295" s="918"/>
    </row>
    <row r="296" spans="1:6" s="138" customFormat="1" x14ac:dyDescent="0.25">
      <c r="A296" s="926">
        <v>572</v>
      </c>
      <c r="B296" s="927" t="s">
        <v>999</v>
      </c>
      <c r="C296" s="911">
        <v>0</v>
      </c>
      <c r="E296" s="918"/>
      <c r="F296" s="918"/>
    </row>
    <row r="297" spans="1:6" s="138" customFormat="1" x14ac:dyDescent="0.25">
      <c r="A297" s="926">
        <v>573</v>
      </c>
      <c r="B297" s="927" t="s">
        <v>1000</v>
      </c>
      <c r="C297" s="911">
        <v>0</v>
      </c>
      <c r="E297" s="918"/>
      <c r="F297" s="918"/>
    </row>
    <row r="298" spans="1:6" s="138" customFormat="1" x14ac:dyDescent="0.25">
      <c r="A298" s="926">
        <v>574</v>
      </c>
      <c r="B298" s="927" t="s">
        <v>1001</v>
      </c>
      <c r="C298" s="911">
        <v>0</v>
      </c>
      <c r="E298" s="918"/>
      <c r="F298" s="918"/>
    </row>
    <row r="299" spans="1:6" s="138" customFormat="1" x14ac:dyDescent="0.25">
      <c r="A299" s="926">
        <v>575</v>
      </c>
      <c r="B299" s="927" t="s">
        <v>1002</v>
      </c>
      <c r="C299" s="911">
        <v>0</v>
      </c>
      <c r="E299" s="918"/>
      <c r="F299" s="918"/>
    </row>
    <row r="300" spans="1:6" s="138" customFormat="1" x14ac:dyDescent="0.25">
      <c r="A300" s="926">
        <v>576</v>
      </c>
      <c r="B300" s="927" t="s">
        <v>1003</v>
      </c>
      <c r="C300" s="911">
        <v>0</v>
      </c>
      <c r="E300" s="918"/>
      <c r="F300" s="918"/>
    </row>
    <row r="301" spans="1:6" s="138" customFormat="1" x14ac:dyDescent="0.25">
      <c r="A301" s="926">
        <v>577</v>
      </c>
      <c r="B301" s="927" t="s">
        <v>1004</v>
      </c>
      <c r="C301" s="911">
        <v>0</v>
      </c>
      <c r="E301" s="918"/>
      <c r="F301" s="918"/>
    </row>
    <row r="302" spans="1:6" s="138" customFormat="1" x14ac:dyDescent="0.25">
      <c r="A302" s="926">
        <v>578</v>
      </c>
      <c r="B302" s="927" t="s">
        <v>1005</v>
      </c>
      <c r="C302" s="911">
        <v>0</v>
      </c>
      <c r="E302" s="918"/>
      <c r="F302" s="918"/>
    </row>
    <row r="303" spans="1:6" s="138" customFormat="1" x14ac:dyDescent="0.25">
      <c r="A303" s="926">
        <v>579</v>
      </c>
      <c r="B303" s="927" t="s">
        <v>1006</v>
      </c>
      <c r="C303" s="911">
        <v>0</v>
      </c>
      <c r="E303" s="918"/>
      <c r="F303" s="918"/>
    </row>
    <row r="304" spans="1:6" s="138" customFormat="1" x14ac:dyDescent="0.25">
      <c r="A304" s="924" t="s">
        <v>1007</v>
      </c>
      <c r="B304" s="925"/>
      <c r="C304" s="910">
        <v>10000</v>
      </c>
      <c r="E304" s="918"/>
      <c r="F304" s="918"/>
    </row>
    <row r="305" spans="1:6" s="138" customFormat="1" x14ac:dyDescent="0.25">
      <c r="A305" s="926">
        <v>581</v>
      </c>
      <c r="B305" s="927" t="s">
        <v>1008</v>
      </c>
      <c r="C305" s="911">
        <v>0</v>
      </c>
      <c r="E305" s="918"/>
      <c r="F305" s="918"/>
    </row>
    <row r="306" spans="1:6" s="138" customFormat="1" x14ac:dyDescent="0.25">
      <c r="A306" s="926">
        <v>582</v>
      </c>
      <c r="B306" s="927" t="s">
        <v>1009</v>
      </c>
      <c r="C306" s="911">
        <v>0</v>
      </c>
      <c r="E306" s="918"/>
      <c r="F306" s="918"/>
    </row>
    <row r="307" spans="1:6" s="138" customFormat="1" x14ac:dyDescent="0.25">
      <c r="A307" s="926">
        <v>583</v>
      </c>
      <c r="B307" s="927" t="s">
        <v>1010</v>
      </c>
      <c r="C307" s="911">
        <v>10000</v>
      </c>
      <c r="E307" s="918"/>
      <c r="F307" s="918"/>
    </row>
    <row r="308" spans="1:6" s="138" customFormat="1" x14ac:dyDescent="0.25">
      <c r="A308" s="926">
        <v>589</v>
      </c>
      <c r="B308" s="927" t="s">
        <v>1011</v>
      </c>
      <c r="C308" s="911">
        <v>0</v>
      </c>
      <c r="E308" s="918"/>
      <c r="F308" s="918"/>
    </row>
    <row r="309" spans="1:6" s="138" customFormat="1" x14ac:dyDescent="0.25">
      <c r="A309" s="924" t="s">
        <v>1012</v>
      </c>
      <c r="B309" s="925"/>
      <c r="C309" s="910">
        <v>10000</v>
      </c>
      <c r="E309" s="918"/>
      <c r="F309" s="918"/>
    </row>
    <row r="310" spans="1:6" s="138" customFormat="1" x14ac:dyDescent="0.25">
      <c r="A310" s="926">
        <v>591</v>
      </c>
      <c r="B310" s="927" t="s">
        <v>1013</v>
      </c>
      <c r="C310" s="911">
        <v>0</v>
      </c>
      <c r="E310" s="918"/>
      <c r="F310" s="918"/>
    </row>
    <row r="311" spans="1:6" s="138" customFormat="1" x14ac:dyDescent="0.25">
      <c r="A311" s="926">
        <v>592</v>
      </c>
      <c r="B311" s="927" t="s">
        <v>1014</v>
      </c>
      <c r="C311" s="911">
        <v>0</v>
      </c>
      <c r="E311" s="918"/>
      <c r="F311" s="918"/>
    </row>
    <row r="312" spans="1:6" s="138" customFormat="1" x14ac:dyDescent="0.25">
      <c r="A312" s="926">
        <v>593</v>
      </c>
      <c r="B312" s="927" t="s">
        <v>1015</v>
      </c>
      <c r="C312" s="911">
        <v>0</v>
      </c>
      <c r="E312" s="918"/>
      <c r="F312" s="918"/>
    </row>
    <row r="313" spans="1:6" s="138" customFormat="1" x14ac:dyDescent="0.25">
      <c r="A313" s="926">
        <v>594</v>
      </c>
      <c r="B313" s="927" t="s">
        <v>1016</v>
      </c>
      <c r="C313" s="911">
        <v>0</v>
      </c>
      <c r="E313" s="918"/>
      <c r="F313" s="918"/>
    </row>
    <row r="314" spans="1:6" s="138" customFormat="1" x14ac:dyDescent="0.25">
      <c r="A314" s="926">
        <v>595</v>
      </c>
      <c r="B314" s="927" t="s">
        <v>1017</v>
      </c>
      <c r="C314" s="911">
        <v>0</v>
      </c>
      <c r="E314" s="918"/>
      <c r="F314" s="918"/>
    </row>
    <row r="315" spans="1:6" s="138" customFormat="1" x14ac:dyDescent="0.25">
      <c r="A315" s="926">
        <v>596</v>
      </c>
      <c r="B315" s="927" t="s">
        <v>1018</v>
      </c>
      <c r="C315" s="911">
        <v>0</v>
      </c>
      <c r="E315" s="918"/>
      <c r="F315" s="918"/>
    </row>
    <row r="316" spans="1:6" s="138" customFormat="1" x14ac:dyDescent="0.25">
      <c r="A316" s="926">
        <v>597</v>
      </c>
      <c r="B316" s="927" t="s">
        <v>1019</v>
      </c>
      <c r="C316" s="911">
        <v>10000</v>
      </c>
      <c r="E316" s="918"/>
      <c r="F316" s="918"/>
    </row>
    <row r="317" spans="1:6" s="138" customFormat="1" x14ac:dyDescent="0.25">
      <c r="A317" s="926">
        <v>598</v>
      </c>
      <c r="B317" s="927" t="s">
        <v>1020</v>
      </c>
      <c r="C317" s="911">
        <v>0</v>
      </c>
      <c r="E317" s="918"/>
      <c r="F317" s="918"/>
    </row>
    <row r="318" spans="1:6" s="138" customFormat="1" x14ac:dyDescent="0.25">
      <c r="A318" s="926">
        <v>599</v>
      </c>
      <c r="B318" s="927" t="s">
        <v>1021</v>
      </c>
      <c r="C318" s="911">
        <v>0</v>
      </c>
      <c r="E318" s="918"/>
      <c r="F318" s="918"/>
    </row>
    <row r="319" spans="1:6" s="138" customFormat="1" x14ac:dyDescent="0.25">
      <c r="A319" s="931" t="s">
        <v>1359</v>
      </c>
      <c r="B319" s="925"/>
      <c r="C319" s="932">
        <v>0</v>
      </c>
      <c r="E319" s="918"/>
      <c r="F319" s="918"/>
    </row>
    <row r="320" spans="1:6" s="138" customFormat="1" x14ac:dyDescent="0.25">
      <c r="A320" s="924" t="s">
        <v>1022</v>
      </c>
      <c r="B320" s="925"/>
      <c r="C320" s="910">
        <v>0</v>
      </c>
      <c r="E320" s="918"/>
      <c r="F320" s="918"/>
    </row>
    <row r="321" spans="1:6" s="138" customFormat="1" x14ac:dyDescent="0.25">
      <c r="A321" s="926">
        <v>611</v>
      </c>
      <c r="B321" s="927" t="s">
        <v>1023</v>
      </c>
      <c r="C321" s="911">
        <v>0</v>
      </c>
      <c r="E321" s="918"/>
      <c r="F321" s="918"/>
    </row>
    <row r="322" spans="1:6" s="138" customFormat="1" x14ac:dyDescent="0.25">
      <c r="A322" s="926">
        <v>612</v>
      </c>
      <c r="B322" s="927" t="s">
        <v>1024</v>
      </c>
      <c r="C322" s="911">
        <v>0</v>
      </c>
      <c r="E322" s="918"/>
      <c r="F322" s="918"/>
    </row>
    <row r="323" spans="1:6" s="138" customFormat="1" ht="15.75" customHeight="1" x14ac:dyDescent="0.25">
      <c r="A323" s="926">
        <v>613</v>
      </c>
      <c r="B323" s="927" t="s">
        <v>1025</v>
      </c>
      <c r="C323" s="911">
        <v>0</v>
      </c>
      <c r="E323" s="918"/>
      <c r="F323" s="918"/>
    </row>
    <row r="324" spans="1:6" s="138" customFormat="1" x14ac:dyDescent="0.25">
      <c r="A324" s="926">
        <v>614</v>
      </c>
      <c r="B324" s="927" t="s">
        <v>1026</v>
      </c>
      <c r="C324" s="911">
        <v>0</v>
      </c>
      <c r="E324" s="918"/>
      <c r="F324" s="918"/>
    </row>
    <row r="325" spans="1:6" s="138" customFormat="1" x14ac:dyDescent="0.25">
      <c r="A325" s="926">
        <v>615</v>
      </c>
      <c r="B325" s="927" t="s">
        <v>1027</v>
      </c>
      <c r="C325" s="911">
        <v>0</v>
      </c>
      <c r="E325" s="918"/>
      <c r="F325" s="918"/>
    </row>
    <row r="326" spans="1:6" s="138" customFormat="1" x14ac:dyDescent="0.25">
      <c r="A326" s="926">
        <v>616</v>
      </c>
      <c r="B326" s="927" t="s">
        <v>1028</v>
      </c>
      <c r="C326" s="911">
        <v>0</v>
      </c>
      <c r="E326" s="918"/>
      <c r="F326" s="918"/>
    </row>
    <row r="327" spans="1:6" s="138" customFormat="1" x14ac:dyDescent="0.25">
      <c r="A327" s="926">
        <v>617</v>
      </c>
      <c r="B327" s="927" t="s">
        <v>1029</v>
      </c>
      <c r="C327" s="911">
        <v>0</v>
      </c>
      <c r="E327" s="918"/>
      <c r="F327" s="918"/>
    </row>
    <row r="328" spans="1:6" s="138" customFormat="1" x14ac:dyDescent="0.25">
      <c r="A328" s="926">
        <v>619</v>
      </c>
      <c r="B328" s="927" t="s">
        <v>1030</v>
      </c>
      <c r="C328" s="911">
        <v>0</v>
      </c>
      <c r="E328" s="918"/>
      <c r="F328" s="918"/>
    </row>
    <row r="329" spans="1:6" s="138" customFormat="1" x14ac:dyDescent="0.25">
      <c r="A329" s="924" t="s">
        <v>1031</v>
      </c>
      <c r="B329" s="925"/>
      <c r="C329" s="910">
        <v>0</v>
      </c>
      <c r="E329" s="918"/>
      <c r="F329" s="918"/>
    </row>
    <row r="330" spans="1:6" s="138" customFormat="1" x14ac:dyDescent="0.25">
      <c r="A330" s="926">
        <v>621</v>
      </c>
      <c r="B330" s="927" t="s">
        <v>1023</v>
      </c>
      <c r="C330" s="911">
        <v>0</v>
      </c>
      <c r="E330" s="918"/>
      <c r="F330" s="918"/>
    </row>
    <row r="331" spans="1:6" s="138" customFormat="1" x14ac:dyDescent="0.25">
      <c r="A331" s="926">
        <v>622</v>
      </c>
      <c r="B331" s="927" t="s">
        <v>1024</v>
      </c>
      <c r="C331" s="911">
        <v>0</v>
      </c>
      <c r="E331" s="918"/>
      <c r="F331" s="918"/>
    </row>
    <row r="332" spans="1:6" s="138" customFormat="1" ht="15.75" customHeight="1" thickBot="1" x14ac:dyDescent="0.3">
      <c r="A332" s="934">
        <v>623</v>
      </c>
      <c r="B332" s="935" t="s">
        <v>1025</v>
      </c>
      <c r="C332" s="936">
        <v>0</v>
      </c>
      <c r="E332" s="918"/>
      <c r="F332" s="918"/>
    </row>
    <row r="333" spans="1:6" s="138" customFormat="1" ht="16.5" thickTop="1" x14ac:dyDescent="0.25">
      <c r="A333" s="926">
        <v>624</v>
      </c>
      <c r="B333" s="927" t="s">
        <v>1026</v>
      </c>
      <c r="C333" s="911">
        <v>0</v>
      </c>
      <c r="E333" s="918"/>
      <c r="F333" s="918"/>
    </row>
    <row r="334" spans="1:6" s="138" customFormat="1" x14ac:dyDescent="0.25">
      <c r="A334" s="926">
        <v>625</v>
      </c>
      <c r="B334" s="927" t="s">
        <v>1027</v>
      </c>
      <c r="C334" s="911">
        <v>0</v>
      </c>
      <c r="E334" s="918"/>
      <c r="F334" s="918"/>
    </row>
    <row r="335" spans="1:6" s="138" customFormat="1" x14ac:dyDescent="0.25">
      <c r="A335" s="926">
        <v>626</v>
      </c>
      <c r="B335" s="927" t="s">
        <v>1028</v>
      </c>
      <c r="C335" s="911">
        <v>0</v>
      </c>
      <c r="E335" s="918"/>
      <c r="F335" s="918"/>
    </row>
    <row r="336" spans="1:6" s="138" customFormat="1" x14ac:dyDescent="0.25">
      <c r="A336" s="926">
        <v>627</v>
      </c>
      <c r="B336" s="927" t="s">
        <v>1029</v>
      </c>
      <c r="C336" s="911">
        <v>0</v>
      </c>
      <c r="E336" s="918"/>
      <c r="F336" s="918"/>
    </row>
    <row r="337" spans="1:6" s="138" customFormat="1" x14ac:dyDescent="0.25">
      <c r="A337" s="926">
        <v>629</v>
      </c>
      <c r="B337" s="927" t="s">
        <v>1030</v>
      </c>
      <c r="C337" s="911">
        <v>0</v>
      </c>
      <c r="E337" s="918"/>
      <c r="F337" s="918"/>
    </row>
    <row r="338" spans="1:6" s="138" customFormat="1" x14ac:dyDescent="0.25">
      <c r="A338" s="924" t="s">
        <v>1032</v>
      </c>
      <c r="B338" s="925"/>
      <c r="C338" s="910">
        <v>0</v>
      </c>
      <c r="E338" s="918"/>
      <c r="F338" s="918"/>
    </row>
    <row r="339" spans="1:6" s="138" customFormat="1" ht="15.75" customHeight="1" x14ac:dyDescent="0.25">
      <c r="A339" s="933">
        <v>631</v>
      </c>
      <c r="B339" s="927" t="s">
        <v>1033</v>
      </c>
      <c r="C339" s="911">
        <v>0</v>
      </c>
      <c r="E339" s="918"/>
      <c r="F339" s="918"/>
    </row>
    <row r="340" spans="1:6" s="138" customFormat="1" x14ac:dyDescent="0.25">
      <c r="A340" s="926">
        <v>632</v>
      </c>
      <c r="B340" s="927" t="s">
        <v>1034</v>
      </c>
      <c r="C340" s="911">
        <v>0</v>
      </c>
      <c r="E340" s="918"/>
      <c r="F340" s="918"/>
    </row>
    <row r="341" spans="1:6" s="138" customFormat="1" x14ac:dyDescent="0.25">
      <c r="A341" s="931" t="s">
        <v>1035</v>
      </c>
      <c r="B341" s="925"/>
      <c r="C341" s="932">
        <v>0</v>
      </c>
      <c r="E341" s="918"/>
      <c r="F341" s="918"/>
    </row>
    <row r="342" spans="1:6" s="138" customFormat="1" x14ac:dyDescent="0.25">
      <c r="A342" s="924" t="s">
        <v>1036</v>
      </c>
      <c r="B342" s="925"/>
      <c r="C342" s="910">
        <v>0</v>
      </c>
      <c r="E342" s="918"/>
      <c r="F342" s="918"/>
    </row>
    <row r="343" spans="1:6" s="138" customFormat="1" ht="15.75" customHeight="1" x14ac:dyDescent="0.25">
      <c r="A343" s="926">
        <v>711</v>
      </c>
      <c r="B343" s="927" t="s">
        <v>1037</v>
      </c>
      <c r="C343" s="911">
        <v>0</v>
      </c>
      <c r="E343" s="918"/>
      <c r="F343" s="918"/>
    </row>
    <row r="344" spans="1:6" s="138" customFormat="1" ht="15.75" customHeight="1" x14ac:dyDescent="0.25">
      <c r="A344" s="926">
        <v>712</v>
      </c>
      <c r="B344" s="927" t="s">
        <v>1038</v>
      </c>
      <c r="C344" s="911">
        <v>0</v>
      </c>
      <c r="E344" s="918"/>
      <c r="F344" s="918"/>
    </row>
    <row r="345" spans="1:6" s="138" customFormat="1" x14ac:dyDescent="0.25">
      <c r="A345" s="924" t="s">
        <v>1039</v>
      </c>
      <c r="B345" s="925"/>
      <c r="C345" s="910">
        <v>0</v>
      </c>
      <c r="E345" s="918"/>
      <c r="F345" s="918"/>
    </row>
    <row r="346" spans="1:6" s="138" customFormat="1" ht="15.75" customHeight="1" x14ac:dyDescent="0.25">
      <c r="A346" s="926">
        <v>721</v>
      </c>
      <c r="B346" s="927" t="s">
        <v>1040</v>
      </c>
      <c r="C346" s="911">
        <v>0</v>
      </c>
      <c r="E346" s="918"/>
      <c r="F346" s="918"/>
    </row>
    <row r="347" spans="1:6" s="138" customFormat="1" ht="16.5" customHeight="1" x14ac:dyDescent="0.25">
      <c r="A347" s="926">
        <v>722</v>
      </c>
      <c r="B347" s="927" t="s">
        <v>1041</v>
      </c>
      <c r="C347" s="911">
        <v>0</v>
      </c>
      <c r="E347" s="918"/>
      <c r="F347" s="918"/>
    </row>
    <row r="348" spans="1:6" s="138" customFormat="1" ht="15.75" customHeight="1" x14ac:dyDescent="0.25">
      <c r="A348" s="926">
        <v>723</v>
      </c>
      <c r="B348" s="927" t="s">
        <v>1042</v>
      </c>
      <c r="C348" s="911">
        <v>0</v>
      </c>
      <c r="E348" s="918"/>
      <c r="F348" s="918"/>
    </row>
    <row r="349" spans="1:6" s="138" customFormat="1" x14ac:dyDescent="0.25">
      <c r="A349" s="926">
        <v>724</v>
      </c>
      <c r="B349" s="927" t="s">
        <v>1043</v>
      </c>
      <c r="C349" s="911">
        <v>0</v>
      </c>
      <c r="E349" s="918"/>
      <c r="F349" s="918"/>
    </row>
    <row r="350" spans="1:6" s="138" customFormat="1" ht="15.75" customHeight="1" x14ac:dyDescent="0.25">
      <c r="A350" s="926">
        <v>725</v>
      </c>
      <c r="B350" s="927" t="s">
        <v>1044</v>
      </c>
      <c r="C350" s="911">
        <v>0</v>
      </c>
      <c r="E350" s="918"/>
      <c r="F350" s="918"/>
    </row>
    <row r="351" spans="1:6" s="138" customFormat="1" x14ac:dyDescent="0.25">
      <c r="A351" s="926">
        <v>726</v>
      </c>
      <c r="B351" s="927" t="s">
        <v>1045</v>
      </c>
      <c r="C351" s="911">
        <v>0</v>
      </c>
      <c r="E351" s="918"/>
      <c r="F351" s="918"/>
    </row>
    <row r="352" spans="1:6" s="138" customFormat="1" x14ac:dyDescent="0.25">
      <c r="A352" s="926">
        <v>727</v>
      </c>
      <c r="B352" s="927" t="s">
        <v>1046</v>
      </c>
      <c r="C352" s="911">
        <v>0</v>
      </c>
      <c r="E352" s="918"/>
      <c r="F352" s="918"/>
    </row>
    <row r="353" spans="1:6" s="138" customFormat="1" x14ac:dyDescent="0.25">
      <c r="A353" s="926">
        <v>728</v>
      </c>
      <c r="B353" s="927" t="s">
        <v>1047</v>
      </c>
      <c r="C353" s="911">
        <v>0</v>
      </c>
      <c r="E353" s="918"/>
      <c r="F353" s="918"/>
    </row>
    <row r="354" spans="1:6" s="138" customFormat="1" x14ac:dyDescent="0.25">
      <c r="A354" s="926">
        <v>729</v>
      </c>
      <c r="B354" s="927" t="s">
        <v>1048</v>
      </c>
      <c r="C354" s="911">
        <v>0</v>
      </c>
      <c r="E354" s="918"/>
      <c r="F354" s="918"/>
    </row>
    <row r="355" spans="1:6" s="138" customFormat="1" x14ac:dyDescent="0.25">
      <c r="A355" s="924" t="s">
        <v>1360</v>
      </c>
      <c r="B355" s="925"/>
      <c r="C355" s="910">
        <v>0</v>
      </c>
      <c r="E355" s="918"/>
      <c r="F355" s="918"/>
    </row>
    <row r="356" spans="1:6" s="138" customFormat="1" x14ac:dyDescent="0.25">
      <c r="A356" s="926">
        <v>731</v>
      </c>
      <c r="B356" s="927" t="s">
        <v>1049</v>
      </c>
      <c r="C356" s="911">
        <v>0</v>
      </c>
      <c r="E356" s="918"/>
      <c r="F356" s="918"/>
    </row>
    <row r="357" spans="1:6" s="138" customFormat="1" x14ac:dyDescent="0.25">
      <c r="A357" s="926">
        <v>732</v>
      </c>
      <c r="B357" s="927" t="s">
        <v>1050</v>
      </c>
      <c r="C357" s="911">
        <v>0</v>
      </c>
      <c r="E357" s="918"/>
      <c r="F357" s="918"/>
    </row>
    <row r="358" spans="1:6" s="138" customFormat="1" x14ac:dyDescent="0.25">
      <c r="A358" s="926">
        <v>733</v>
      </c>
      <c r="B358" s="927" t="s">
        <v>1051</v>
      </c>
      <c r="C358" s="911">
        <v>0</v>
      </c>
      <c r="E358" s="918"/>
      <c r="F358" s="918"/>
    </row>
    <row r="359" spans="1:6" s="138" customFormat="1" x14ac:dyDescent="0.25">
      <c r="A359" s="926">
        <v>734</v>
      </c>
      <c r="B359" s="927" t="s">
        <v>1052</v>
      </c>
      <c r="C359" s="911">
        <v>0</v>
      </c>
      <c r="E359" s="918"/>
      <c r="F359" s="918"/>
    </row>
    <row r="360" spans="1:6" s="138" customFormat="1" x14ac:dyDescent="0.25">
      <c r="A360" s="926">
        <v>735</v>
      </c>
      <c r="B360" s="927" t="s">
        <v>1053</v>
      </c>
      <c r="C360" s="911">
        <v>0</v>
      </c>
      <c r="E360" s="918"/>
      <c r="F360" s="918"/>
    </row>
    <row r="361" spans="1:6" s="138" customFormat="1" x14ac:dyDescent="0.25">
      <c r="A361" s="926">
        <v>739</v>
      </c>
      <c r="B361" s="927" t="s">
        <v>1054</v>
      </c>
      <c r="C361" s="911">
        <v>0</v>
      </c>
      <c r="E361" s="918"/>
      <c r="F361" s="918"/>
    </row>
    <row r="362" spans="1:6" s="138" customFormat="1" x14ac:dyDescent="0.25">
      <c r="A362" s="924" t="s">
        <v>1361</v>
      </c>
      <c r="B362" s="925"/>
      <c r="C362" s="910">
        <v>0</v>
      </c>
      <c r="E362" s="918"/>
      <c r="F362" s="918"/>
    </row>
    <row r="363" spans="1:6" s="138" customFormat="1" ht="15.75" customHeight="1" x14ac:dyDescent="0.25">
      <c r="A363" s="926">
        <v>741</v>
      </c>
      <c r="B363" s="927" t="s">
        <v>1055</v>
      </c>
      <c r="C363" s="911">
        <v>0</v>
      </c>
      <c r="E363" s="918"/>
      <c r="F363" s="918"/>
    </row>
    <row r="364" spans="1:6" s="138" customFormat="1" ht="15.75" customHeight="1" x14ac:dyDescent="0.25">
      <c r="A364" s="926">
        <v>742</v>
      </c>
      <c r="B364" s="927" t="s">
        <v>1056</v>
      </c>
      <c r="C364" s="911">
        <v>0</v>
      </c>
      <c r="E364" s="918"/>
      <c r="F364" s="918"/>
    </row>
    <row r="365" spans="1:6" s="138" customFormat="1" ht="15.75" customHeight="1" x14ac:dyDescent="0.25">
      <c r="A365" s="926">
        <v>743</v>
      </c>
      <c r="B365" s="927" t="s">
        <v>1057</v>
      </c>
      <c r="C365" s="911">
        <v>0</v>
      </c>
      <c r="E365" s="918"/>
      <c r="F365" s="918"/>
    </row>
    <row r="366" spans="1:6" s="138" customFormat="1" x14ac:dyDescent="0.25">
      <c r="A366" s="926">
        <v>744</v>
      </c>
      <c r="B366" s="927" t="s">
        <v>1058</v>
      </c>
      <c r="C366" s="911">
        <v>0</v>
      </c>
      <c r="E366" s="918"/>
      <c r="F366" s="918"/>
    </row>
    <row r="367" spans="1:6" s="138" customFormat="1" x14ac:dyDescent="0.25">
      <c r="A367" s="926">
        <v>745</v>
      </c>
      <c r="B367" s="927" t="s">
        <v>1059</v>
      </c>
      <c r="C367" s="911">
        <v>0</v>
      </c>
      <c r="E367" s="918"/>
      <c r="F367" s="918"/>
    </row>
    <row r="368" spans="1:6" s="138" customFormat="1" x14ac:dyDescent="0.25">
      <c r="A368" s="926">
        <v>746</v>
      </c>
      <c r="B368" s="927" t="s">
        <v>1060</v>
      </c>
      <c r="C368" s="911">
        <v>0</v>
      </c>
      <c r="E368" s="918"/>
      <c r="F368" s="918"/>
    </row>
    <row r="369" spans="1:6" s="138" customFormat="1" x14ac:dyDescent="0.25">
      <c r="A369" s="926">
        <v>747</v>
      </c>
      <c r="B369" s="927" t="s">
        <v>1061</v>
      </c>
      <c r="C369" s="911">
        <v>0</v>
      </c>
      <c r="E369" s="918"/>
      <c r="F369" s="918"/>
    </row>
    <row r="370" spans="1:6" s="138" customFormat="1" x14ac:dyDescent="0.25">
      <c r="A370" s="926">
        <v>748</v>
      </c>
      <c r="B370" s="927" t="s">
        <v>1062</v>
      </c>
      <c r="C370" s="911">
        <v>0</v>
      </c>
      <c r="E370" s="918"/>
      <c r="F370" s="918"/>
    </row>
    <row r="371" spans="1:6" s="138" customFormat="1" x14ac:dyDescent="0.25">
      <c r="A371" s="926">
        <v>749</v>
      </c>
      <c r="B371" s="927" t="s">
        <v>1063</v>
      </c>
      <c r="C371" s="911">
        <v>0</v>
      </c>
      <c r="E371" s="918"/>
      <c r="F371" s="918"/>
    </row>
    <row r="372" spans="1:6" s="138" customFormat="1" ht="15" customHeight="1" x14ac:dyDescent="0.25">
      <c r="A372" s="924" t="s">
        <v>1362</v>
      </c>
      <c r="B372" s="925"/>
      <c r="C372" s="911">
        <v>0</v>
      </c>
      <c r="E372" s="918"/>
      <c r="F372" s="918"/>
    </row>
    <row r="373" spans="1:6" s="138" customFormat="1" x14ac:dyDescent="0.25">
      <c r="A373" s="926">
        <v>751</v>
      </c>
      <c r="B373" s="927" t="s">
        <v>1064</v>
      </c>
      <c r="C373" s="911">
        <v>0</v>
      </c>
      <c r="E373" s="918"/>
      <c r="F373" s="918"/>
    </row>
    <row r="374" spans="1:6" s="138" customFormat="1" x14ac:dyDescent="0.25">
      <c r="A374" s="926">
        <v>752</v>
      </c>
      <c r="B374" s="927" t="s">
        <v>1065</v>
      </c>
      <c r="C374" s="911">
        <v>0</v>
      </c>
      <c r="E374" s="918"/>
      <c r="F374" s="918"/>
    </row>
    <row r="375" spans="1:6" s="138" customFormat="1" x14ac:dyDescent="0.25">
      <c r="A375" s="926">
        <v>753</v>
      </c>
      <c r="B375" s="927" t="s">
        <v>1066</v>
      </c>
      <c r="C375" s="911">
        <v>0</v>
      </c>
      <c r="E375" s="918"/>
      <c r="F375" s="918"/>
    </row>
    <row r="376" spans="1:6" s="138" customFormat="1" x14ac:dyDescent="0.25">
      <c r="A376" s="926">
        <v>754</v>
      </c>
      <c r="B376" s="927" t="s">
        <v>1067</v>
      </c>
      <c r="C376" s="911">
        <v>0</v>
      </c>
      <c r="E376" s="918"/>
      <c r="F376" s="918"/>
    </row>
    <row r="377" spans="1:6" s="138" customFormat="1" x14ac:dyDescent="0.25">
      <c r="A377" s="926">
        <v>755</v>
      </c>
      <c r="B377" s="927" t="s">
        <v>1068</v>
      </c>
      <c r="C377" s="911">
        <v>0</v>
      </c>
      <c r="E377" s="918"/>
      <c r="F377" s="918"/>
    </row>
    <row r="378" spans="1:6" s="138" customFormat="1" ht="16.5" thickBot="1" x14ac:dyDescent="0.3">
      <c r="A378" s="934">
        <v>756</v>
      </c>
      <c r="B378" s="935" t="s">
        <v>1069</v>
      </c>
      <c r="C378" s="936">
        <v>0</v>
      </c>
      <c r="E378" s="918"/>
      <c r="F378" s="918"/>
    </row>
    <row r="379" spans="1:6" s="138" customFormat="1" ht="16.5" thickTop="1" x14ac:dyDescent="0.25">
      <c r="A379" s="926">
        <v>757</v>
      </c>
      <c r="B379" s="927" t="s">
        <v>1070</v>
      </c>
      <c r="C379" s="911">
        <v>0</v>
      </c>
      <c r="E379" s="918"/>
      <c r="F379" s="918"/>
    </row>
    <row r="380" spans="1:6" s="138" customFormat="1" x14ac:dyDescent="0.25">
      <c r="A380" s="926">
        <v>758</v>
      </c>
      <c r="B380" s="927" t="s">
        <v>1071</v>
      </c>
      <c r="C380" s="911">
        <v>0</v>
      </c>
      <c r="E380" s="918"/>
      <c r="F380" s="918"/>
    </row>
    <row r="381" spans="1:6" s="138" customFormat="1" x14ac:dyDescent="0.25">
      <c r="A381" s="926">
        <v>759</v>
      </c>
      <c r="B381" s="927" t="s">
        <v>1072</v>
      </c>
      <c r="C381" s="911">
        <v>0</v>
      </c>
      <c r="E381" s="918"/>
      <c r="F381" s="918"/>
    </row>
    <row r="382" spans="1:6" s="138" customFormat="1" x14ac:dyDescent="0.25">
      <c r="A382" s="924" t="s">
        <v>1073</v>
      </c>
      <c r="B382" s="925"/>
      <c r="C382" s="910">
        <v>0</v>
      </c>
      <c r="E382" s="918"/>
      <c r="F382" s="918"/>
    </row>
    <row r="383" spans="1:6" s="138" customFormat="1" x14ac:dyDescent="0.25">
      <c r="A383" s="926">
        <v>761</v>
      </c>
      <c r="B383" s="927" t="s">
        <v>1074</v>
      </c>
      <c r="C383" s="911">
        <v>0</v>
      </c>
      <c r="E383" s="918"/>
      <c r="F383" s="918"/>
    </row>
    <row r="384" spans="1:6" s="138" customFormat="1" x14ac:dyDescent="0.25">
      <c r="A384" s="926">
        <v>762</v>
      </c>
      <c r="B384" s="927" t="s">
        <v>1075</v>
      </c>
      <c r="C384" s="911">
        <v>0</v>
      </c>
      <c r="E384" s="918"/>
      <c r="F384" s="918"/>
    </row>
    <row r="385" spans="1:6" s="138" customFormat="1" x14ac:dyDescent="0.25">
      <c r="A385" s="924" t="s">
        <v>1076</v>
      </c>
      <c r="B385" s="925"/>
      <c r="C385" s="910">
        <v>0</v>
      </c>
      <c r="E385" s="918"/>
      <c r="F385" s="918"/>
    </row>
    <row r="386" spans="1:6" s="138" customFormat="1" x14ac:dyDescent="0.25">
      <c r="A386" s="926">
        <v>791</v>
      </c>
      <c r="B386" s="927" t="s">
        <v>1077</v>
      </c>
      <c r="C386" s="911">
        <v>0</v>
      </c>
      <c r="E386" s="918"/>
      <c r="F386" s="918"/>
    </row>
    <row r="387" spans="1:6" s="138" customFormat="1" x14ac:dyDescent="0.25">
      <c r="A387" s="926">
        <v>792</v>
      </c>
      <c r="B387" s="927" t="s">
        <v>1078</v>
      </c>
      <c r="C387" s="911">
        <v>0</v>
      </c>
      <c r="E387" s="918"/>
      <c r="F387" s="918"/>
    </row>
    <row r="388" spans="1:6" s="138" customFormat="1" x14ac:dyDescent="0.25">
      <c r="A388" s="926">
        <v>799</v>
      </c>
      <c r="B388" s="927" t="s">
        <v>1079</v>
      </c>
      <c r="C388" s="911">
        <v>0</v>
      </c>
      <c r="E388" s="918"/>
      <c r="F388" s="918"/>
    </row>
    <row r="389" spans="1:6" s="138" customFormat="1" x14ac:dyDescent="0.25">
      <c r="A389" s="931" t="s">
        <v>1080</v>
      </c>
      <c r="B389" s="925"/>
      <c r="C389" s="932">
        <v>2637329</v>
      </c>
      <c r="E389" s="918"/>
      <c r="F389" s="918"/>
    </row>
    <row r="390" spans="1:6" s="138" customFormat="1" x14ac:dyDescent="0.25">
      <c r="A390" s="924" t="s">
        <v>1081</v>
      </c>
      <c r="B390" s="925"/>
      <c r="C390" s="910">
        <v>0</v>
      </c>
      <c r="E390" s="918"/>
      <c r="F390" s="918"/>
    </row>
    <row r="391" spans="1:6" s="138" customFormat="1" x14ac:dyDescent="0.25">
      <c r="A391" s="926">
        <v>811</v>
      </c>
      <c r="B391" s="927" t="s">
        <v>1082</v>
      </c>
      <c r="C391" s="911">
        <v>0</v>
      </c>
      <c r="E391" s="918"/>
      <c r="F391" s="918"/>
    </row>
    <row r="392" spans="1:6" s="138" customFormat="1" x14ac:dyDescent="0.25">
      <c r="A392" s="926">
        <v>812</v>
      </c>
      <c r="B392" s="927" t="s">
        <v>1083</v>
      </c>
      <c r="C392" s="911">
        <v>0</v>
      </c>
      <c r="E392" s="918"/>
      <c r="F392" s="918"/>
    </row>
    <row r="393" spans="1:6" s="138" customFormat="1" x14ac:dyDescent="0.25">
      <c r="A393" s="926">
        <v>813</v>
      </c>
      <c r="B393" s="927" t="s">
        <v>1084</v>
      </c>
      <c r="C393" s="911">
        <v>0</v>
      </c>
      <c r="E393" s="918"/>
      <c r="F393" s="918"/>
    </row>
    <row r="394" spans="1:6" s="138" customFormat="1" x14ac:dyDescent="0.25">
      <c r="A394" s="926">
        <v>814</v>
      </c>
      <c r="B394" s="927" t="s">
        <v>1085</v>
      </c>
      <c r="C394" s="911">
        <v>0</v>
      </c>
      <c r="E394" s="918"/>
      <c r="F394" s="918"/>
    </row>
    <row r="395" spans="1:6" s="138" customFormat="1" x14ac:dyDescent="0.25">
      <c r="A395" s="926">
        <v>815</v>
      </c>
      <c r="B395" s="927" t="s">
        <v>1086</v>
      </c>
      <c r="C395" s="911">
        <v>0</v>
      </c>
      <c r="E395" s="918"/>
      <c r="F395" s="918"/>
    </row>
    <row r="396" spans="1:6" s="138" customFormat="1" x14ac:dyDescent="0.25">
      <c r="A396" s="926">
        <v>816</v>
      </c>
      <c r="B396" s="927" t="s">
        <v>1087</v>
      </c>
      <c r="C396" s="911">
        <v>0</v>
      </c>
      <c r="E396" s="918"/>
      <c r="F396" s="918"/>
    </row>
    <row r="397" spans="1:6" s="138" customFormat="1" x14ac:dyDescent="0.25">
      <c r="A397" s="924" t="s">
        <v>1088</v>
      </c>
      <c r="B397" s="925"/>
      <c r="C397" s="910">
        <v>0</v>
      </c>
      <c r="E397" s="918"/>
      <c r="F397" s="918"/>
    </row>
    <row r="398" spans="1:6" s="138" customFormat="1" x14ac:dyDescent="0.25">
      <c r="A398" s="926">
        <v>831</v>
      </c>
      <c r="B398" s="927" t="s">
        <v>1089</v>
      </c>
      <c r="C398" s="911">
        <v>0</v>
      </c>
      <c r="E398" s="918"/>
      <c r="F398" s="918"/>
    </row>
    <row r="399" spans="1:6" s="138" customFormat="1" x14ac:dyDescent="0.25">
      <c r="A399" s="926">
        <v>832</v>
      </c>
      <c r="B399" s="927" t="s">
        <v>1090</v>
      </c>
      <c r="C399" s="911">
        <v>0</v>
      </c>
      <c r="E399" s="918"/>
      <c r="F399" s="918"/>
    </row>
    <row r="400" spans="1:6" s="138" customFormat="1" x14ac:dyDescent="0.25">
      <c r="A400" s="926">
        <v>833</v>
      </c>
      <c r="B400" s="927" t="s">
        <v>1091</v>
      </c>
      <c r="C400" s="911">
        <v>0</v>
      </c>
      <c r="E400" s="918"/>
      <c r="F400" s="918"/>
    </row>
    <row r="401" spans="1:6" s="138" customFormat="1" x14ac:dyDescent="0.25">
      <c r="A401" s="926">
        <v>834</v>
      </c>
      <c r="B401" s="927" t="s">
        <v>1092</v>
      </c>
      <c r="C401" s="911">
        <v>0</v>
      </c>
      <c r="E401" s="918"/>
      <c r="F401" s="918"/>
    </row>
    <row r="402" spans="1:6" s="138" customFormat="1" x14ac:dyDescent="0.25">
      <c r="A402" s="926">
        <v>835</v>
      </c>
      <c r="B402" s="927" t="s">
        <v>1093</v>
      </c>
      <c r="C402" s="911">
        <v>0</v>
      </c>
      <c r="E402" s="918"/>
      <c r="F402" s="918"/>
    </row>
    <row r="403" spans="1:6" s="138" customFormat="1" x14ac:dyDescent="0.25">
      <c r="A403" s="924" t="s">
        <v>1094</v>
      </c>
      <c r="B403" s="925"/>
      <c r="C403" s="910">
        <v>2637329</v>
      </c>
      <c r="E403" s="918"/>
      <c r="F403" s="918"/>
    </row>
    <row r="404" spans="1:6" s="138" customFormat="1" x14ac:dyDescent="0.25">
      <c r="A404" s="926">
        <v>851</v>
      </c>
      <c r="B404" s="927" t="s">
        <v>1095</v>
      </c>
      <c r="C404" s="911">
        <v>0</v>
      </c>
      <c r="E404" s="918"/>
      <c r="F404" s="918"/>
    </row>
    <row r="405" spans="1:6" s="138" customFormat="1" x14ac:dyDescent="0.25">
      <c r="A405" s="926">
        <v>852</v>
      </c>
      <c r="B405" s="927" t="s">
        <v>1096</v>
      </c>
      <c r="C405" s="911">
        <v>2637329</v>
      </c>
      <c r="E405" s="918"/>
      <c r="F405" s="918"/>
    </row>
    <row r="406" spans="1:6" s="138" customFormat="1" x14ac:dyDescent="0.25">
      <c r="A406" s="926">
        <v>853</v>
      </c>
      <c r="B406" s="927" t="s">
        <v>1097</v>
      </c>
      <c r="C406" s="911">
        <v>0</v>
      </c>
      <c r="E406" s="918"/>
      <c r="F406" s="918"/>
    </row>
    <row r="407" spans="1:6" s="138" customFormat="1" x14ac:dyDescent="0.25">
      <c r="A407" s="931" t="s">
        <v>1098</v>
      </c>
      <c r="B407" s="925"/>
      <c r="C407" s="932">
        <v>0</v>
      </c>
      <c r="E407" s="918"/>
      <c r="F407" s="918"/>
    </row>
    <row r="408" spans="1:6" s="138" customFormat="1" x14ac:dyDescent="0.25">
      <c r="A408" s="924" t="s">
        <v>1363</v>
      </c>
      <c r="B408" s="925"/>
      <c r="C408" s="910">
        <v>0</v>
      </c>
      <c r="E408" s="918"/>
      <c r="F408" s="918"/>
    </row>
    <row r="409" spans="1:6" s="138" customFormat="1" x14ac:dyDescent="0.25">
      <c r="A409" s="926">
        <v>911</v>
      </c>
      <c r="B409" s="927" t="s">
        <v>1099</v>
      </c>
      <c r="C409" s="911">
        <v>0</v>
      </c>
      <c r="E409" s="918"/>
      <c r="F409" s="918"/>
    </row>
    <row r="410" spans="1:6" s="138" customFormat="1" x14ac:dyDescent="0.25">
      <c r="A410" s="926">
        <v>912</v>
      </c>
      <c r="B410" s="927" t="s">
        <v>1100</v>
      </c>
      <c r="C410" s="911">
        <v>0</v>
      </c>
      <c r="E410" s="918"/>
      <c r="F410" s="918"/>
    </row>
    <row r="411" spans="1:6" s="138" customFormat="1" x14ac:dyDescent="0.25">
      <c r="A411" s="926">
        <v>913</v>
      </c>
      <c r="B411" s="927" t="s">
        <v>1101</v>
      </c>
      <c r="C411" s="911">
        <v>0</v>
      </c>
      <c r="E411" s="918"/>
      <c r="F411" s="918"/>
    </row>
    <row r="412" spans="1:6" s="138" customFormat="1" x14ac:dyDescent="0.25">
      <c r="A412" s="926">
        <v>914</v>
      </c>
      <c r="B412" s="927" t="s">
        <v>1102</v>
      </c>
      <c r="C412" s="911">
        <v>0</v>
      </c>
      <c r="E412" s="918"/>
      <c r="F412" s="918"/>
    </row>
    <row r="413" spans="1:6" s="138" customFormat="1" x14ac:dyDescent="0.25">
      <c r="A413" s="926">
        <v>915</v>
      </c>
      <c r="B413" s="927" t="s">
        <v>1103</v>
      </c>
      <c r="C413" s="911">
        <v>0</v>
      </c>
      <c r="E413" s="918"/>
      <c r="F413" s="918"/>
    </row>
    <row r="414" spans="1:6" s="138" customFormat="1" x14ac:dyDescent="0.25">
      <c r="A414" s="926">
        <v>916</v>
      </c>
      <c r="B414" s="927" t="s">
        <v>1104</v>
      </c>
      <c r="C414" s="911">
        <v>0</v>
      </c>
      <c r="E414" s="918"/>
      <c r="F414" s="918"/>
    </row>
    <row r="415" spans="1:6" s="138" customFormat="1" x14ac:dyDescent="0.25">
      <c r="A415" s="926">
        <v>917</v>
      </c>
      <c r="B415" s="927" t="s">
        <v>1105</v>
      </c>
      <c r="C415" s="911">
        <v>0</v>
      </c>
      <c r="E415" s="918"/>
      <c r="F415" s="918"/>
    </row>
    <row r="416" spans="1:6" s="138" customFormat="1" x14ac:dyDescent="0.25">
      <c r="A416" s="926">
        <v>918</v>
      </c>
      <c r="B416" s="927" t="s">
        <v>1106</v>
      </c>
      <c r="C416" s="911">
        <v>0</v>
      </c>
      <c r="E416" s="918"/>
      <c r="F416" s="918"/>
    </row>
    <row r="417" spans="1:6" s="138" customFormat="1" x14ac:dyDescent="0.25">
      <c r="A417" s="924" t="s">
        <v>1107</v>
      </c>
      <c r="B417" s="925"/>
      <c r="C417" s="910">
        <v>0</v>
      </c>
      <c r="E417" s="918"/>
      <c r="F417" s="918"/>
    </row>
    <row r="418" spans="1:6" s="138" customFormat="1" x14ac:dyDescent="0.25">
      <c r="A418" s="926">
        <v>921</v>
      </c>
      <c r="B418" s="927" t="s">
        <v>1108</v>
      </c>
      <c r="C418" s="911">
        <v>0</v>
      </c>
      <c r="E418" s="918"/>
      <c r="F418" s="918"/>
    </row>
    <row r="419" spans="1:6" s="138" customFormat="1" x14ac:dyDescent="0.25">
      <c r="A419" s="926">
        <v>922</v>
      </c>
      <c r="B419" s="927" t="s">
        <v>1109</v>
      </c>
      <c r="C419" s="911">
        <v>0</v>
      </c>
      <c r="E419" s="918"/>
      <c r="F419" s="918"/>
    </row>
    <row r="420" spans="1:6" s="138" customFormat="1" x14ac:dyDescent="0.25">
      <c r="A420" s="926">
        <v>923</v>
      </c>
      <c r="B420" s="927" t="s">
        <v>1110</v>
      </c>
      <c r="C420" s="911">
        <v>0</v>
      </c>
      <c r="E420" s="918"/>
      <c r="F420" s="918"/>
    </row>
    <row r="421" spans="1:6" s="138" customFormat="1" x14ac:dyDescent="0.25">
      <c r="A421" s="926">
        <v>924</v>
      </c>
      <c r="B421" s="927" t="s">
        <v>1111</v>
      </c>
      <c r="C421" s="911">
        <v>0</v>
      </c>
      <c r="E421" s="918"/>
      <c r="F421" s="918"/>
    </row>
    <row r="422" spans="1:6" s="138" customFormat="1" x14ac:dyDescent="0.25">
      <c r="A422" s="926">
        <v>925</v>
      </c>
      <c r="B422" s="927" t="s">
        <v>1112</v>
      </c>
      <c r="C422" s="911">
        <v>0</v>
      </c>
      <c r="E422" s="918"/>
      <c r="F422" s="918"/>
    </row>
    <row r="423" spans="1:6" s="138" customFormat="1" x14ac:dyDescent="0.25">
      <c r="A423" s="926">
        <v>926</v>
      </c>
      <c r="B423" s="927" t="s">
        <v>1113</v>
      </c>
      <c r="C423" s="911">
        <v>0</v>
      </c>
      <c r="E423" s="918"/>
      <c r="F423" s="918"/>
    </row>
    <row r="424" spans="1:6" s="138" customFormat="1" ht="16.5" thickBot="1" x14ac:dyDescent="0.3">
      <c r="A424" s="934">
        <v>927</v>
      </c>
      <c r="B424" s="935" t="s">
        <v>1114</v>
      </c>
      <c r="C424" s="936">
        <v>0</v>
      </c>
      <c r="E424" s="918"/>
      <c r="F424" s="918"/>
    </row>
    <row r="425" spans="1:6" s="138" customFormat="1" ht="16.5" thickTop="1" x14ac:dyDescent="0.25">
      <c r="A425" s="926">
        <v>928</v>
      </c>
      <c r="B425" s="927" t="s">
        <v>1115</v>
      </c>
      <c r="C425" s="911">
        <v>0</v>
      </c>
      <c r="E425" s="918"/>
      <c r="F425" s="918"/>
    </row>
    <row r="426" spans="1:6" s="138" customFormat="1" x14ac:dyDescent="0.25">
      <c r="A426" s="924" t="s">
        <v>1116</v>
      </c>
      <c r="B426" s="925"/>
      <c r="C426" s="910">
        <v>0</v>
      </c>
      <c r="E426" s="918"/>
      <c r="F426" s="918"/>
    </row>
    <row r="427" spans="1:6" s="138" customFormat="1" x14ac:dyDescent="0.25">
      <c r="A427" s="926">
        <v>931</v>
      </c>
      <c r="B427" s="927" t="s">
        <v>1117</v>
      </c>
      <c r="C427" s="911">
        <v>0</v>
      </c>
      <c r="E427" s="918"/>
      <c r="F427" s="918"/>
    </row>
    <row r="428" spans="1:6" s="138" customFormat="1" x14ac:dyDescent="0.25">
      <c r="A428" s="926">
        <v>932</v>
      </c>
      <c r="B428" s="927" t="s">
        <v>1118</v>
      </c>
      <c r="C428" s="911">
        <v>0</v>
      </c>
      <c r="E428" s="918"/>
      <c r="F428" s="918"/>
    </row>
    <row r="429" spans="1:6" s="138" customFormat="1" x14ac:dyDescent="0.25">
      <c r="A429" s="924" t="s">
        <v>1119</v>
      </c>
      <c r="B429" s="925"/>
      <c r="C429" s="910">
        <v>0</v>
      </c>
      <c r="E429" s="918"/>
      <c r="F429" s="918"/>
    </row>
    <row r="430" spans="1:6" s="138" customFormat="1" x14ac:dyDescent="0.25">
      <c r="A430" s="926">
        <v>941</v>
      </c>
      <c r="B430" s="927" t="s">
        <v>1120</v>
      </c>
      <c r="C430" s="911">
        <v>0</v>
      </c>
      <c r="E430" s="918"/>
      <c r="F430" s="918"/>
    </row>
    <row r="431" spans="1:6" s="138" customFormat="1" x14ac:dyDescent="0.25">
      <c r="A431" s="926">
        <v>942</v>
      </c>
      <c r="B431" s="927" t="s">
        <v>1121</v>
      </c>
      <c r="C431" s="911">
        <v>0</v>
      </c>
      <c r="E431" s="918"/>
      <c r="F431" s="918"/>
    </row>
    <row r="432" spans="1:6" s="138" customFormat="1" x14ac:dyDescent="0.25">
      <c r="A432" s="924" t="s">
        <v>1122</v>
      </c>
      <c r="B432" s="925"/>
      <c r="C432" s="910">
        <v>0</v>
      </c>
      <c r="E432" s="918"/>
      <c r="F432" s="918"/>
    </row>
    <row r="433" spans="1:6" s="138" customFormat="1" x14ac:dyDescent="0.25">
      <c r="A433" s="926">
        <v>951</v>
      </c>
      <c r="B433" s="927" t="s">
        <v>1123</v>
      </c>
      <c r="C433" s="911">
        <v>0</v>
      </c>
      <c r="E433" s="918"/>
      <c r="F433" s="918"/>
    </row>
    <row r="434" spans="1:6" s="138" customFormat="1" x14ac:dyDescent="0.25">
      <c r="A434" s="924" t="s">
        <v>1124</v>
      </c>
      <c r="B434" s="925"/>
      <c r="C434" s="910">
        <v>0</v>
      </c>
      <c r="E434" s="918"/>
      <c r="F434" s="918"/>
    </row>
    <row r="435" spans="1:6" s="138" customFormat="1" x14ac:dyDescent="0.25">
      <c r="A435" s="926">
        <v>961</v>
      </c>
      <c r="B435" s="927" t="s">
        <v>1125</v>
      </c>
      <c r="C435" s="911">
        <v>0</v>
      </c>
      <c r="E435" s="918"/>
      <c r="F435" s="918"/>
    </row>
    <row r="436" spans="1:6" s="138" customFormat="1" x14ac:dyDescent="0.25">
      <c r="A436" s="926">
        <v>962</v>
      </c>
      <c r="B436" s="927" t="s">
        <v>1126</v>
      </c>
      <c r="C436" s="911">
        <v>0</v>
      </c>
      <c r="E436" s="918"/>
      <c r="F436" s="918"/>
    </row>
    <row r="437" spans="1:6" s="138" customFormat="1" x14ac:dyDescent="0.25">
      <c r="A437" s="924" t="s">
        <v>1127</v>
      </c>
      <c r="B437" s="925"/>
      <c r="C437" s="910">
        <v>0</v>
      </c>
      <c r="E437" s="918"/>
      <c r="F437" s="918"/>
    </row>
    <row r="438" spans="1:6" s="138" customFormat="1" ht="16.5" thickBot="1" x14ac:dyDescent="0.3">
      <c r="A438" s="934">
        <v>991</v>
      </c>
      <c r="B438" s="935" t="s">
        <v>1128</v>
      </c>
      <c r="C438" s="936">
        <v>0</v>
      </c>
      <c r="E438" s="918"/>
      <c r="F438" s="918"/>
    </row>
    <row r="439" spans="1:6" s="138" customFormat="1" ht="17.25" hidden="1" thickTop="1" thickBot="1" x14ac:dyDescent="0.3">
      <c r="A439" s="148"/>
      <c r="B439" s="879"/>
      <c r="C439" s="828"/>
      <c r="E439" s="918"/>
      <c r="F439" s="918"/>
    </row>
    <row r="440" spans="1:6" s="138" customFormat="1" ht="3.6" customHeight="1" thickTop="1" x14ac:dyDescent="0.25">
      <c r="A440" s="829"/>
      <c r="B440" s="880"/>
      <c r="C440" s="1164">
        <v>2308377618</v>
      </c>
      <c r="E440" s="918"/>
      <c r="F440" s="918"/>
    </row>
    <row r="441" spans="1:6" s="138" customFormat="1" ht="16.5" thickBot="1" x14ac:dyDescent="0.3">
      <c r="A441" s="1144" t="s">
        <v>3</v>
      </c>
      <c r="B441" s="1145"/>
      <c r="C441" s="1165"/>
      <c r="E441" s="918"/>
      <c r="F441" s="918"/>
    </row>
    <row r="442" spans="1:6" s="138" customFormat="1" ht="6.75" customHeight="1" thickTop="1" x14ac:dyDescent="0.25">
      <c r="A442" s="151"/>
      <c r="B442" s="830"/>
      <c r="E442" s="918"/>
      <c r="F442" s="918"/>
    </row>
    <row r="443" spans="1:6" s="138" customFormat="1" ht="22.5" customHeight="1" x14ac:dyDescent="0.25">
      <c r="A443" s="1166" t="s">
        <v>1364</v>
      </c>
      <c r="B443" s="1166"/>
      <c r="C443" s="1166"/>
      <c r="E443" s="918"/>
      <c r="F443" s="918"/>
    </row>
    <row r="444" spans="1:6" s="138" customFormat="1" ht="25.5" customHeight="1" x14ac:dyDescent="0.25">
      <c r="B444" s="831"/>
      <c r="E444" s="918"/>
      <c r="F444" s="918"/>
    </row>
    <row r="445" spans="1:6" s="138" customFormat="1" x14ac:dyDescent="0.25">
      <c r="A445" s="151"/>
      <c r="B445" s="830"/>
      <c r="E445" s="918"/>
      <c r="F445" s="918"/>
    </row>
    <row r="446" spans="1:6" s="138" customFormat="1" x14ac:dyDescent="0.25">
      <c r="A446" s="151"/>
      <c r="B446" s="830"/>
      <c r="E446" s="918"/>
      <c r="F446" s="918"/>
    </row>
    <row r="447" spans="1:6" s="138" customFormat="1" x14ac:dyDescent="0.25">
      <c r="A447" s="151"/>
      <c r="B447" s="830"/>
      <c r="E447" s="918"/>
      <c r="F447" s="918"/>
    </row>
    <row r="448" spans="1:6" s="138" customFormat="1" x14ac:dyDescent="0.25">
      <c r="A448" s="151"/>
      <c r="B448" s="830"/>
      <c r="E448" s="918"/>
      <c r="F448" s="918"/>
    </row>
    <row r="449" spans="1:6" s="138" customFormat="1" x14ac:dyDescent="0.25">
      <c r="A449" s="151"/>
      <c r="B449" s="830"/>
      <c r="E449" s="918"/>
      <c r="F449" s="918"/>
    </row>
    <row r="450" spans="1:6" s="138" customFormat="1" x14ac:dyDescent="0.25">
      <c r="A450" s="151"/>
      <c r="B450" s="830"/>
      <c r="E450" s="918"/>
      <c r="F450" s="918"/>
    </row>
    <row r="451" spans="1:6" s="138" customFormat="1" x14ac:dyDescent="0.25">
      <c r="A451" s="151"/>
      <c r="B451" s="830"/>
      <c r="E451" s="918"/>
      <c r="F451" s="918"/>
    </row>
    <row r="452" spans="1:6" s="138" customFormat="1" x14ac:dyDescent="0.25">
      <c r="A452" s="151"/>
      <c r="B452" s="830"/>
      <c r="E452" s="918"/>
      <c r="F452" s="918"/>
    </row>
    <row r="453" spans="1:6" s="138" customFormat="1" x14ac:dyDescent="0.25">
      <c r="A453" s="151"/>
      <c r="B453" s="830"/>
      <c r="E453" s="918"/>
      <c r="F453" s="918"/>
    </row>
    <row r="454" spans="1:6" s="138" customFormat="1" x14ac:dyDescent="0.25">
      <c r="A454" s="151"/>
      <c r="B454" s="830"/>
      <c r="E454" s="918"/>
      <c r="F454" s="918"/>
    </row>
    <row r="455" spans="1:6" s="138" customFormat="1" x14ac:dyDescent="0.25">
      <c r="A455" s="151"/>
      <c r="B455" s="830"/>
      <c r="E455" s="918"/>
      <c r="F455" s="918"/>
    </row>
    <row r="456" spans="1:6" s="138" customFormat="1" x14ac:dyDescent="0.25">
      <c r="A456" s="151"/>
      <c r="B456" s="830"/>
      <c r="E456" s="918"/>
      <c r="F456" s="918"/>
    </row>
    <row r="457" spans="1:6" s="138" customFormat="1" x14ac:dyDescent="0.25">
      <c r="A457" s="151"/>
      <c r="B457" s="830"/>
      <c r="E457" s="918"/>
      <c r="F457" s="918"/>
    </row>
    <row r="458" spans="1:6" s="138" customFormat="1" x14ac:dyDescent="0.25">
      <c r="A458" s="151"/>
      <c r="B458" s="830"/>
      <c r="E458" s="918"/>
      <c r="F458" s="918"/>
    </row>
    <row r="459" spans="1:6" s="138" customFormat="1" x14ac:dyDescent="0.25">
      <c r="A459" s="151"/>
      <c r="B459" s="830"/>
      <c r="E459" s="918"/>
      <c r="F459" s="918"/>
    </row>
    <row r="460" spans="1:6" s="138" customFormat="1" x14ac:dyDescent="0.25">
      <c r="A460" s="151"/>
      <c r="B460" s="830"/>
      <c r="E460" s="918"/>
      <c r="F460" s="918"/>
    </row>
    <row r="461" spans="1:6" s="138" customFormat="1" x14ac:dyDescent="0.25">
      <c r="A461" s="151"/>
      <c r="B461" s="830"/>
      <c r="E461" s="918"/>
      <c r="F461" s="918"/>
    </row>
    <row r="462" spans="1:6" s="138" customFormat="1" x14ac:dyDescent="0.25">
      <c r="A462" s="151"/>
      <c r="B462" s="830"/>
      <c r="E462" s="918"/>
      <c r="F462" s="918"/>
    </row>
    <row r="463" spans="1:6" s="138" customFormat="1" x14ac:dyDescent="0.25">
      <c r="A463" s="151"/>
      <c r="B463" s="830"/>
      <c r="E463" s="918"/>
      <c r="F463" s="918"/>
    </row>
    <row r="464" spans="1:6" s="138" customFormat="1" x14ac:dyDescent="0.25">
      <c r="A464" s="151"/>
      <c r="B464" s="830"/>
      <c r="E464" s="918"/>
      <c r="F464" s="918"/>
    </row>
    <row r="465" spans="1:6" s="138" customFormat="1" x14ac:dyDescent="0.25">
      <c r="A465" s="151"/>
      <c r="B465" s="830"/>
      <c r="E465" s="918"/>
      <c r="F465" s="918"/>
    </row>
    <row r="466" spans="1:6" s="138" customFormat="1" x14ac:dyDescent="0.25">
      <c r="A466" s="151"/>
      <c r="B466" s="830"/>
      <c r="E466" s="918"/>
      <c r="F466" s="918"/>
    </row>
    <row r="467" spans="1:6" s="138" customFormat="1" x14ac:dyDescent="0.25">
      <c r="A467" s="151"/>
      <c r="B467" s="830"/>
      <c r="E467" s="918"/>
      <c r="F467" s="918"/>
    </row>
    <row r="468" spans="1:6" s="138" customFormat="1" x14ac:dyDescent="0.25">
      <c r="A468" s="151"/>
      <c r="B468" s="830"/>
      <c r="E468" s="918"/>
      <c r="F468" s="918"/>
    </row>
    <row r="469" spans="1:6" s="138" customFormat="1" x14ac:dyDescent="0.25">
      <c r="A469" s="151"/>
      <c r="B469" s="830"/>
      <c r="E469" s="918"/>
      <c r="F469" s="918"/>
    </row>
    <row r="470" spans="1:6" s="138" customFormat="1" x14ac:dyDescent="0.25">
      <c r="A470" s="151"/>
      <c r="B470" s="830"/>
      <c r="E470" s="918"/>
      <c r="F470" s="918"/>
    </row>
  </sheetData>
  <mergeCells count="10">
    <mergeCell ref="C440:C441"/>
    <mergeCell ref="A441:B441"/>
    <mergeCell ref="A443:C443"/>
    <mergeCell ref="A1:C1"/>
    <mergeCell ref="A2:C2"/>
    <mergeCell ref="A3:C3"/>
    <mergeCell ref="A4:C4"/>
    <mergeCell ref="A5:C5"/>
    <mergeCell ref="A7:B8"/>
    <mergeCell ref="C7:C8"/>
  </mergeCells>
  <pageMargins left="0" right="0" top="0" bottom="0.74803149606299213" header="0" footer="0.19685039370078741"/>
  <pageSetup scale="83" fitToHeight="0" orientation="portrait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E29"/>
  <sheetViews>
    <sheetView topLeftCell="A29" zoomScale="97" zoomScaleNormal="97" workbookViewId="0">
      <selection activeCell="D16" sqref="D16"/>
    </sheetView>
  </sheetViews>
  <sheetFormatPr baseColWidth="10" defaultColWidth="11.42578125" defaultRowHeight="18" customHeight="1" x14ac:dyDescent="0.25"/>
  <cols>
    <col min="1" max="1" width="0.85546875" style="138" customWidth="1"/>
    <col min="2" max="2" width="74.7109375" style="138" customWidth="1"/>
    <col min="3" max="3" width="16" style="138" customWidth="1"/>
    <col min="4" max="4" width="12.7109375" style="138" customWidth="1"/>
    <col min="5" max="5" width="12.140625" style="138" customWidth="1"/>
    <col min="6" max="6" width="13.85546875" style="138" customWidth="1"/>
    <col min="7" max="7" width="12.28515625" style="138" customWidth="1"/>
    <col min="8" max="8" width="12.5703125" style="138" customWidth="1"/>
    <col min="9" max="9" width="14.5703125" style="138" customWidth="1"/>
    <col min="10" max="10" width="12.85546875" style="138" customWidth="1"/>
    <col min="11" max="11" width="15.42578125" style="138" customWidth="1"/>
    <col min="12" max="12" width="15.5703125" style="138" customWidth="1"/>
    <col min="13" max="16384" width="11.42578125" style="138"/>
  </cols>
  <sheetData>
    <row r="1" spans="1:5" s="154" customFormat="1" ht="16.5" x14ac:dyDescent="0.25">
      <c r="A1" s="942" t="s">
        <v>1291</v>
      </c>
      <c r="B1" s="942"/>
      <c r="C1" s="942"/>
    </row>
    <row r="2" spans="1:5" s="154" customFormat="1" ht="16.5" x14ac:dyDescent="0.2">
      <c r="A2" s="941" t="s">
        <v>726</v>
      </c>
      <c r="B2" s="941"/>
      <c r="C2" s="941"/>
      <c r="D2" s="341"/>
      <c r="E2" s="341"/>
    </row>
    <row r="3" spans="1:5" s="154" customFormat="1" ht="22.15" customHeight="1" x14ac:dyDescent="0.2">
      <c r="A3" s="1172"/>
      <c r="B3" s="1172"/>
      <c r="C3" s="1172"/>
    </row>
    <row r="4" spans="1:5" s="154" customFormat="1" ht="14.25" customHeight="1" x14ac:dyDescent="0.2">
      <c r="A4" s="943" t="s">
        <v>15</v>
      </c>
      <c r="B4" s="943"/>
      <c r="C4" s="943"/>
    </row>
    <row r="5" spans="1:5" s="154" customFormat="1" ht="3.75" customHeight="1" x14ac:dyDescent="0.2"/>
    <row r="6" spans="1:5" s="154" customFormat="1" ht="9.75" customHeight="1" thickBot="1" x14ac:dyDescent="0.25"/>
    <row r="7" spans="1:5" s="154" customFormat="1" ht="31.5" customHeight="1" thickTop="1" thickBot="1" x14ac:dyDescent="0.25">
      <c r="A7" s="986" t="s">
        <v>113</v>
      </c>
      <c r="B7" s="987"/>
      <c r="C7" s="184" t="s">
        <v>3</v>
      </c>
    </row>
    <row r="8" spans="1:5" s="154" customFormat="1" ht="20.100000000000001" hidden="1" customHeight="1" x14ac:dyDescent="0.2">
      <c r="A8" s="331" t="s">
        <v>280</v>
      </c>
      <c r="B8" s="331"/>
      <c r="C8" s="192" t="e">
        <f>SUM(#REF!)</f>
        <v>#REF!</v>
      </c>
    </row>
    <row r="9" spans="1:5" s="154" customFormat="1" ht="20.100000000000001" hidden="1" customHeight="1" x14ac:dyDescent="0.2">
      <c r="A9" s="332" t="s">
        <v>281</v>
      </c>
      <c r="B9" s="332"/>
      <c r="C9" s="192" t="e">
        <f>SUM(#REF!)</f>
        <v>#REF!</v>
      </c>
    </row>
    <row r="10" spans="1:5" s="154" customFormat="1" ht="20.100000000000001" hidden="1" customHeight="1" x14ac:dyDescent="0.2">
      <c r="A10" s="332" t="s">
        <v>282</v>
      </c>
      <c r="B10" s="332"/>
      <c r="C10" s="192" t="e">
        <f>SUM(#REF!)</f>
        <v>#REF!</v>
      </c>
    </row>
    <row r="11" spans="1:5" s="154" customFormat="1" ht="20.100000000000001" customHeight="1" thickTop="1" x14ac:dyDescent="0.2">
      <c r="A11" s="742"/>
      <c r="B11" s="450"/>
      <c r="C11" s="192"/>
    </row>
    <row r="12" spans="1:5" s="154" customFormat="1" ht="17.100000000000001" customHeight="1" x14ac:dyDescent="0.2">
      <c r="A12" s="451">
        <v>4400</v>
      </c>
      <c r="B12" s="470" t="s">
        <v>755</v>
      </c>
      <c r="C12" s="410"/>
    </row>
    <row r="13" spans="1:5" s="154" customFormat="1" ht="9.6" customHeight="1" x14ac:dyDescent="0.2">
      <c r="A13" s="451"/>
      <c r="B13" s="470"/>
      <c r="C13" s="410"/>
    </row>
    <row r="14" spans="1:5" s="154" customFormat="1" ht="18" customHeight="1" x14ac:dyDescent="0.2">
      <c r="A14" s="451">
        <v>441</v>
      </c>
      <c r="B14" s="452" t="s">
        <v>756</v>
      </c>
      <c r="C14" s="409">
        <v>278670479</v>
      </c>
    </row>
    <row r="15" spans="1:5" s="154" customFormat="1" ht="18" customHeight="1" x14ac:dyDescent="0.2">
      <c r="A15" s="451"/>
      <c r="B15" s="452" t="s">
        <v>1325</v>
      </c>
      <c r="C15" s="409">
        <v>748800</v>
      </c>
    </row>
    <row r="16" spans="1:5" s="154" customFormat="1" ht="18" customHeight="1" x14ac:dyDescent="0.2">
      <c r="A16" s="451"/>
      <c r="B16" s="895" t="s">
        <v>1294</v>
      </c>
      <c r="C16" s="905">
        <v>168000</v>
      </c>
    </row>
    <row r="17" spans="1:3" s="154" customFormat="1" ht="18" customHeight="1" x14ac:dyDescent="0.2">
      <c r="A17" s="451"/>
      <c r="B17" s="895" t="s">
        <v>1295</v>
      </c>
      <c r="C17" s="905">
        <v>42000</v>
      </c>
    </row>
    <row r="18" spans="1:3" s="154" customFormat="1" ht="18" customHeight="1" x14ac:dyDescent="0.2">
      <c r="A18" s="451"/>
      <c r="B18" s="895" t="s">
        <v>1292</v>
      </c>
      <c r="C18" s="905">
        <v>58800</v>
      </c>
    </row>
    <row r="19" spans="1:3" s="154" customFormat="1" ht="18" customHeight="1" x14ac:dyDescent="0.2">
      <c r="A19" s="451"/>
      <c r="B19" s="895" t="s">
        <v>1293</v>
      </c>
      <c r="C19" s="905">
        <v>480000</v>
      </c>
    </row>
    <row r="20" spans="1:3" s="154" customFormat="1" ht="18" customHeight="1" x14ac:dyDescent="0.2">
      <c r="A20" s="451">
        <v>442</v>
      </c>
      <c r="B20" s="452" t="s">
        <v>757</v>
      </c>
      <c r="C20" s="409">
        <v>10870364</v>
      </c>
    </row>
    <row r="21" spans="1:3" s="154" customFormat="1" ht="18" customHeight="1" x14ac:dyDescent="0.2">
      <c r="A21" s="451">
        <v>443</v>
      </c>
      <c r="B21" s="452" t="s">
        <v>758</v>
      </c>
      <c r="C21" s="409">
        <v>116414370</v>
      </c>
    </row>
    <row r="22" spans="1:3" s="154" customFormat="1" ht="18" customHeight="1" x14ac:dyDescent="0.2">
      <c r="A22" s="451">
        <v>444</v>
      </c>
      <c r="B22" s="452" t="s">
        <v>759</v>
      </c>
      <c r="C22" s="409">
        <v>0</v>
      </c>
    </row>
    <row r="23" spans="1:3" s="154" customFormat="1" ht="18" customHeight="1" x14ac:dyDescent="0.2">
      <c r="A23" s="451">
        <v>445</v>
      </c>
      <c r="B23" s="452" t="s">
        <v>760</v>
      </c>
      <c r="C23" s="409">
        <v>0</v>
      </c>
    </row>
    <row r="24" spans="1:3" s="154" customFormat="1" ht="18" customHeight="1" x14ac:dyDescent="0.2">
      <c r="A24" s="451">
        <v>446</v>
      </c>
      <c r="B24" s="452" t="s">
        <v>761</v>
      </c>
      <c r="C24" s="409">
        <v>0</v>
      </c>
    </row>
    <row r="25" spans="1:3" s="154" customFormat="1" ht="18" customHeight="1" x14ac:dyDescent="0.2">
      <c r="A25" s="451">
        <v>447</v>
      </c>
      <c r="B25" s="452" t="s">
        <v>762</v>
      </c>
      <c r="C25" s="409">
        <v>0</v>
      </c>
    </row>
    <row r="26" spans="1:3" s="154" customFormat="1" ht="18" customHeight="1" x14ac:dyDescent="0.2">
      <c r="A26" s="451">
        <v>448</v>
      </c>
      <c r="B26" s="452" t="s">
        <v>763</v>
      </c>
      <c r="C26" s="409">
        <v>34287785</v>
      </c>
    </row>
    <row r="27" spans="1:3" s="154" customFormat="1" ht="14.45" customHeight="1" thickBot="1" x14ac:dyDescent="0.25">
      <c r="A27" s="451"/>
      <c r="B27" s="395"/>
      <c r="C27" s="410"/>
    </row>
    <row r="28" spans="1:3" s="154" customFormat="1" ht="22.9" customHeight="1" thickTop="1" thickBot="1" x14ac:dyDescent="0.25">
      <c r="A28" s="1170" t="s">
        <v>3</v>
      </c>
      <c r="B28" s="1171"/>
      <c r="C28" s="201">
        <f>C14+C15+C20+C21+C26</f>
        <v>440991798</v>
      </c>
    </row>
    <row r="29" spans="1:3" ht="16.5" thickTop="1" x14ac:dyDescent="0.25"/>
  </sheetData>
  <mergeCells count="6">
    <mergeCell ref="A28:B28"/>
    <mergeCell ref="A1:C1"/>
    <mergeCell ref="A2:C2"/>
    <mergeCell ref="A3:C3"/>
    <mergeCell ref="A4:C4"/>
    <mergeCell ref="A7:B7"/>
  </mergeCells>
  <printOptions horizontalCentered="1"/>
  <pageMargins left="0" right="0" top="0.86614173228346458" bottom="0.19685039370078741" header="0.47244094488188981" footer="0.19685039370078741"/>
  <pageSetup fitToHeight="0" orientation="portrait" r:id="rId1"/>
  <headerFooter alignWithMargins="0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103"/>
  <sheetViews>
    <sheetView topLeftCell="A10" zoomScaleNormal="100" workbookViewId="0">
      <selection activeCell="H24" sqref="H24"/>
    </sheetView>
  </sheetViews>
  <sheetFormatPr baseColWidth="10" defaultColWidth="11.42578125" defaultRowHeight="18" customHeight="1" x14ac:dyDescent="0.25"/>
  <cols>
    <col min="1" max="1" width="0.85546875" style="138" customWidth="1"/>
    <col min="2" max="2" width="76.140625" style="138" customWidth="1"/>
    <col min="3" max="3" width="14.42578125" style="138" customWidth="1"/>
    <col min="4" max="4" width="12.7109375" style="138" customWidth="1"/>
    <col min="5" max="5" width="12.140625" style="138" customWidth="1"/>
    <col min="6" max="6" width="13.85546875" style="138" customWidth="1"/>
    <col min="7" max="7" width="12.28515625" style="138" customWidth="1"/>
    <col min="8" max="9" width="12.5703125" style="138" customWidth="1"/>
    <col min="10" max="10" width="14.5703125" style="138" customWidth="1"/>
    <col min="11" max="11" width="12.85546875" style="138" customWidth="1"/>
    <col min="12" max="12" width="15.42578125" style="138" customWidth="1"/>
    <col min="13" max="13" width="15.5703125" style="138" customWidth="1"/>
    <col min="14" max="16384" width="11.42578125" style="138"/>
  </cols>
  <sheetData>
    <row r="1" spans="1:13" ht="25.9" customHeight="1" x14ac:dyDescent="0.25">
      <c r="A1" s="1086" t="s">
        <v>725</v>
      </c>
      <c r="B1" s="1086"/>
      <c r="C1" s="1086"/>
      <c r="D1" s="1086"/>
      <c r="E1" s="1086"/>
      <c r="F1" s="1086"/>
      <c r="G1" s="1086"/>
      <c r="H1" s="1086"/>
      <c r="I1" s="1086"/>
      <c r="J1" s="1086"/>
      <c r="K1" s="1086"/>
      <c r="L1" s="1086"/>
    </row>
    <row r="2" spans="1:13" ht="18" customHeight="1" x14ac:dyDescent="0.25">
      <c r="A2" s="941" t="s">
        <v>726</v>
      </c>
      <c r="B2" s="1086"/>
      <c r="C2" s="1086"/>
      <c r="D2" s="1086"/>
      <c r="E2" s="1086"/>
      <c r="F2" s="1086"/>
      <c r="G2" s="1086"/>
      <c r="H2" s="1086"/>
      <c r="I2" s="1086"/>
      <c r="J2" s="1086"/>
      <c r="K2" s="1086"/>
      <c r="L2" s="1086"/>
    </row>
    <row r="3" spans="1:13" ht="18" customHeight="1" x14ac:dyDescent="0.25">
      <c r="A3" s="1182" t="s">
        <v>672</v>
      </c>
      <c r="B3" s="1182"/>
      <c r="C3" s="1182"/>
      <c r="D3" s="1182"/>
      <c r="E3" s="1182"/>
      <c r="F3" s="1182"/>
      <c r="G3" s="1182"/>
      <c r="H3" s="1182"/>
      <c r="I3" s="1182"/>
      <c r="J3" s="1182"/>
      <c r="K3" s="1182"/>
      <c r="L3" s="1182"/>
    </row>
    <row r="4" spans="1:13" ht="19.149999999999999" customHeight="1" x14ac:dyDescent="0.25">
      <c r="A4" s="1086" t="s">
        <v>256</v>
      </c>
      <c r="B4" s="1086"/>
      <c r="C4" s="1086"/>
      <c r="D4" s="1086"/>
      <c r="E4" s="1086"/>
      <c r="F4" s="1086"/>
      <c r="G4" s="1086"/>
      <c r="H4" s="1086"/>
      <c r="I4" s="1086"/>
      <c r="J4" s="1086"/>
      <c r="K4" s="1086"/>
      <c r="L4" s="1086"/>
    </row>
    <row r="5" spans="1:13" ht="19.149999999999999" customHeight="1" x14ac:dyDescent="0.25">
      <c r="A5" s="943" t="s">
        <v>15</v>
      </c>
      <c r="B5" s="943"/>
      <c r="C5" s="943"/>
      <c r="D5" s="943"/>
      <c r="E5" s="943"/>
      <c r="F5" s="943"/>
      <c r="G5" s="943"/>
      <c r="H5" s="943"/>
      <c r="I5" s="943"/>
      <c r="J5" s="943"/>
      <c r="K5" s="943"/>
      <c r="L5" s="943"/>
    </row>
    <row r="6" spans="1:13" ht="8.4499999999999993" customHeight="1" thickBot="1" x14ac:dyDescent="0.3">
      <c r="A6" s="235"/>
      <c r="B6" s="235"/>
      <c r="C6" s="235"/>
      <c r="D6" s="235"/>
      <c r="E6" s="235"/>
      <c r="F6" s="235"/>
      <c r="G6" s="235"/>
      <c r="H6" s="235"/>
      <c r="I6" s="235"/>
      <c r="J6" s="235"/>
      <c r="K6" s="235"/>
      <c r="L6" s="235"/>
    </row>
    <row r="7" spans="1:13" ht="16.5" thickTop="1" x14ac:dyDescent="0.25">
      <c r="A7" s="1173" t="s">
        <v>16</v>
      </c>
      <c r="B7" s="1174"/>
      <c r="C7" s="1177" t="s">
        <v>24</v>
      </c>
      <c r="D7" s="1178"/>
      <c r="E7" s="1178"/>
      <c r="F7" s="1178"/>
      <c r="G7" s="1178"/>
      <c r="H7" s="1178"/>
      <c r="I7" s="1178"/>
      <c r="J7" s="1178"/>
      <c r="K7" s="1179"/>
      <c r="L7" s="1180" t="s">
        <v>3</v>
      </c>
    </row>
    <row r="8" spans="1:13" s="139" customFormat="1" ht="16.5" thickBot="1" x14ac:dyDescent="0.3">
      <c r="A8" s="1175"/>
      <c r="B8" s="1176"/>
      <c r="C8" s="463">
        <v>1000</v>
      </c>
      <c r="D8" s="463">
        <v>2000</v>
      </c>
      <c r="E8" s="463">
        <v>3000</v>
      </c>
      <c r="F8" s="463">
        <v>4000</v>
      </c>
      <c r="G8" s="463">
        <v>5000</v>
      </c>
      <c r="H8" s="463">
        <v>6000</v>
      </c>
      <c r="I8" s="463">
        <v>7000</v>
      </c>
      <c r="J8" s="463">
        <v>8000</v>
      </c>
      <c r="K8" s="463">
        <v>9000</v>
      </c>
      <c r="L8" s="1181"/>
    </row>
    <row r="9" spans="1:13" ht="5.0999999999999996" customHeight="1" thickTop="1" thickBot="1" x14ac:dyDescent="0.3">
      <c r="A9" s="236"/>
      <c r="B9" s="237"/>
      <c r="C9" s="237"/>
      <c r="D9" s="237"/>
      <c r="E9" s="237"/>
      <c r="F9" s="237"/>
      <c r="G9" s="237"/>
      <c r="H9" s="237"/>
      <c r="I9" s="237"/>
      <c r="J9" s="237"/>
      <c r="K9" s="237"/>
      <c r="L9" s="238"/>
    </row>
    <row r="10" spans="1:13" ht="6" customHeight="1" thickTop="1" x14ac:dyDescent="0.25">
      <c r="A10" s="244"/>
      <c r="B10" s="272"/>
      <c r="C10" s="240"/>
      <c r="D10" s="241"/>
      <c r="E10" s="241"/>
      <c r="F10" s="241"/>
      <c r="G10" s="241"/>
      <c r="H10" s="242"/>
      <c r="I10" s="242"/>
      <c r="J10" s="245"/>
      <c r="K10" s="242"/>
      <c r="L10" s="243"/>
    </row>
    <row r="11" spans="1:13" ht="34.9" customHeight="1" x14ac:dyDescent="0.25">
      <c r="A11" s="239"/>
      <c r="B11" s="350" t="s">
        <v>714</v>
      </c>
      <c r="C11" s="240">
        <v>4516943588</v>
      </c>
      <c r="D11" s="241">
        <v>20804444</v>
      </c>
      <c r="E11" s="241">
        <v>89160090</v>
      </c>
      <c r="F11" s="241"/>
      <c r="G11" s="241"/>
      <c r="H11" s="242"/>
      <c r="I11" s="242"/>
      <c r="J11" s="242"/>
      <c r="K11" s="242"/>
      <c r="L11" s="243">
        <f t="shared" ref="L11:L23" si="0">SUM(C11:K11)</f>
        <v>4626908122</v>
      </c>
      <c r="M11" s="142"/>
    </row>
    <row r="12" spans="1:13" ht="27" customHeight="1" x14ac:dyDescent="0.25">
      <c r="A12" s="244"/>
      <c r="B12" s="350" t="s">
        <v>715</v>
      </c>
      <c r="C12" s="240"/>
      <c r="D12" s="241"/>
      <c r="E12" s="241"/>
      <c r="F12" s="241">
        <v>1703669006</v>
      </c>
      <c r="G12" s="241"/>
      <c r="H12" s="242"/>
      <c r="I12" s="242"/>
      <c r="J12" s="245"/>
      <c r="K12" s="242"/>
      <c r="L12" s="243">
        <f t="shared" si="0"/>
        <v>1703669006</v>
      </c>
      <c r="M12" s="142"/>
    </row>
    <row r="13" spans="1:13" ht="30" customHeight="1" x14ac:dyDescent="0.25">
      <c r="A13" s="239"/>
      <c r="B13" s="350" t="s">
        <v>716</v>
      </c>
      <c r="C13" s="246"/>
      <c r="D13" s="241">
        <f t="shared" ref="D13:J13" si="1">SUM(D14:D15)</f>
        <v>12572754</v>
      </c>
      <c r="E13" s="241">
        <f t="shared" si="1"/>
        <v>3948924</v>
      </c>
      <c r="F13" s="241">
        <f t="shared" si="1"/>
        <v>60282389</v>
      </c>
      <c r="G13" s="241">
        <f t="shared" si="1"/>
        <v>0</v>
      </c>
      <c r="H13" s="241">
        <f t="shared" si="1"/>
        <v>36500000</v>
      </c>
      <c r="I13" s="241"/>
      <c r="J13" s="241">
        <f t="shared" si="1"/>
        <v>821423721</v>
      </c>
      <c r="K13" s="241"/>
      <c r="L13" s="243">
        <f t="shared" si="0"/>
        <v>934727788</v>
      </c>
    </row>
    <row r="14" spans="1:13" ht="14.25" customHeight="1" x14ac:dyDescent="0.25">
      <c r="A14" s="239"/>
      <c r="B14" s="387" t="s">
        <v>1254</v>
      </c>
      <c r="C14" s="246"/>
      <c r="D14" s="245">
        <f>12572754</f>
        <v>12572754</v>
      </c>
      <c r="E14" s="245">
        <f>2792239+1156685</f>
        <v>3948924</v>
      </c>
      <c r="F14" s="245">
        <f>9627280+50655109</f>
        <v>60282389</v>
      </c>
      <c r="G14" s="248"/>
      <c r="H14" s="248">
        <f>36500000</f>
        <v>36500000</v>
      </c>
      <c r="I14" s="248"/>
      <c r="J14" s="248"/>
      <c r="K14" s="248"/>
      <c r="L14" s="249">
        <f>SUM(C14:K14)</f>
        <v>113304067</v>
      </c>
      <c r="M14" s="142"/>
    </row>
    <row r="15" spans="1:13" ht="15" customHeight="1" x14ac:dyDescent="0.25">
      <c r="A15" s="239"/>
      <c r="B15" s="387" t="s">
        <v>26</v>
      </c>
      <c r="C15" s="246"/>
      <c r="D15" s="245"/>
      <c r="E15" s="250"/>
      <c r="F15" s="251"/>
      <c r="G15" s="245"/>
      <c r="H15" s="248"/>
      <c r="I15" s="248"/>
      <c r="J15" s="245">
        <v>821423721</v>
      </c>
      <c r="K15" s="248"/>
      <c r="L15" s="249">
        <f>SUM(C15:K15)</f>
        <v>821423721</v>
      </c>
      <c r="M15" s="142"/>
    </row>
    <row r="16" spans="1:13" ht="49.9" customHeight="1" x14ac:dyDescent="0.25">
      <c r="A16" s="239"/>
      <c r="B16" s="350" t="s">
        <v>654</v>
      </c>
      <c r="C16" s="252"/>
      <c r="D16" s="253"/>
      <c r="E16" s="250"/>
      <c r="F16" s="251"/>
      <c r="G16" s="254"/>
      <c r="H16" s="241"/>
      <c r="I16" s="241"/>
      <c r="J16" s="242">
        <v>652812688</v>
      </c>
      <c r="K16" s="241"/>
      <c r="L16" s="243">
        <f t="shared" si="0"/>
        <v>652812688</v>
      </c>
      <c r="M16" s="142"/>
    </row>
    <row r="17" spans="1:13" ht="21.6" customHeight="1" x14ac:dyDescent="0.25">
      <c r="A17" s="239"/>
      <c r="B17" s="350" t="s">
        <v>28</v>
      </c>
      <c r="C17" s="252"/>
      <c r="D17" s="253"/>
      <c r="E17" s="241">
        <f>SUM(E18:E19)</f>
        <v>100096735</v>
      </c>
      <c r="F17" s="241">
        <f>SUM(F18:F19)</f>
        <v>300279566</v>
      </c>
      <c r="G17" s="247"/>
      <c r="H17" s="241"/>
      <c r="I17" s="241"/>
      <c r="J17" s="242"/>
      <c r="K17" s="255"/>
      <c r="L17" s="243">
        <f t="shared" si="0"/>
        <v>400376301</v>
      </c>
      <c r="M17" s="142"/>
    </row>
    <row r="18" spans="1:13" ht="14.45" customHeight="1" x14ac:dyDescent="0.25">
      <c r="A18" s="239"/>
      <c r="B18" s="387" t="s">
        <v>717</v>
      </c>
      <c r="C18" s="252"/>
      <c r="D18" s="253"/>
      <c r="E18" s="250"/>
      <c r="F18" s="245">
        <v>135570123</v>
      </c>
      <c r="G18" s="253"/>
      <c r="H18" s="257"/>
      <c r="I18" s="257"/>
      <c r="J18" s="245"/>
      <c r="K18" s="257"/>
      <c r="L18" s="249">
        <f t="shared" si="0"/>
        <v>135570123</v>
      </c>
      <c r="M18" s="142"/>
    </row>
    <row r="19" spans="1:13" ht="17.45" customHeight="1" x14ac:dyDescent="0.25">
      <c r="A19" s="239"/>
      <c r="B19" s="404" t="s">
        <v>1255</v>
      </c>
      <c r="C19" s="252"/>
      <c r="D19" s="253"/>
      <c r="E19" s="245">
        <v>100096735</v>
      </c>
      <c r="F19" s="245">
        <f>123205225+3359965+38144253</f>
        <v>164709443</v>
      </c>
      <c r="G19" s="245"/>
      <c r="H19" s="245"/>
      <c r="I19" s="245"/>
      <c r="J19" s="245"/>
      <c r="K19" s="257"/>
      <c r="L19" s="249">
        <f t="shared" si="0"/>
        <v>264806178</v>
      </c>
      <c r="M19" s="142"/>
    </row>
    <row r="20" spans="1:13" ht="31.5" customHeight="1" x14ac:dyDescent="0.25">
      <c r="A20" s="244"/>
      <c r="B20" s="350" t="s">
        <v>30</v>
      </c>
      <c r="C20" s="241"/>
      <c r="D20" s="241"/>
      <c r="E20" s="241"/>
      <c r="F20" s="241">
        <f>SUM(F21:F22)</f>
        <v>110939582</v>
      </c>
      <c r="G20" s="242"/>
      <c r="H20" s="242"/>
      <c r="I20" s="242"/>
      <c r="J20" s="242"/>
      <c r="K20" s="242"/>
      <c r="L20" s="243">
        <f t="shared" si="0"/>
        <v>110939582</v>
      </c>
      <c r="M20" s="142"/>
    </row>
    <row r="21" spans="1:13" ht="14.45" customHeight="1" x14ac:dyDescent="0.25">
      <c r="A21" s="244"/>
      <c r="B21" s="388" t="s">
        <v>229</v>
      </c>
      <c r="C21" s="258"/>
      <c r="D21" s="248"/>
      <c r="E21" s="248"/>
      <c r="F21" s="257">
        <v>43790385</v>
      </c>
      <c r="G21" s="245"/>
      <c r="H21" s="245"/>
      <c r="I21" s="245"/>
      <c r="J21" s="245"/>
      <c r="K21" s="245"/>
      <c r="L21" s="249">
        <f t="shared" si="0"/>
        <v>43790385</v>
      </c>
      <c r="M21" s="142"/>
    </row>
    <row r="22" spans="1:13" ht="14.45" customHeight="1" x14ac:dyDescent="0.25">
      <c r="A22" s="244"/>
      <c r="B22" s="388" t="s">
        <v>230</v>
      </c>
      <c r="C22" s="258"/>
      <c r="D22" s="248"/>
      <c r="E22" s="248"/>
      <c r="F22" s="257">
        <v>67149197</v>
      </c>
      <c r="G22" s="245"/>
      <c r="H22" s="245"/>
      <c r="I22" s="245"/>
      <c r="J22" s="245"/>
      <c r="K22" s="245"/>
      <c r="L22" s="249">
        <f t="shared" si="0"/>
        <v>67149197</v>
      </c>
      <c r="M22" s="142"/>
    </row>
    <row r="23" spans="1:13" ht="28.9" customHeight="1" x14ac:dyDescent="0.25">
      <c r="A23" s="244"/>
      <c r="B23" s="350" t="s">
        <v>220</v>
      </c>
      <c r="C23" s="288"/>
      <c r="D23" s="288">
        <v>23582770</v>
      </c>
      <c r="E23" s="242">
        <v>88163269</v>
      </c>
      <c r="F23" s="242">
        <v>1200000</v>
      </c>
      <c r="G23" s="242">
        <v>30786993</v>
      </c>
      <c r="H23" s="241">
        <v>27925464</v>
      </c>
      <c r="I23" s="241"/>
      <c r="J23" s="241"/>
      <c r="K23" s="242"/>
      <c r="L23" s="243">
        <f t="shared" si="0"/>
        <v>171658496</v>
      </c>
      <c r="M23" s="142"/>
    </row>
    <row r="24" spans="1:13" ht="34.9" customHeight="1" x14ac:dyDescent="0.25">
      <c r="A24" s="244"/>
      <c r="B24" s="386" t="s">
        <v>228</v>
      </c>
      <c r="C24" s="259"/>
      <c r="D24" s="245"/>
      <c r="E24" s="738"/>
      <c r="F24" s="242">
        <f>16956762</f>
        <v>16956762</v>
      </c>
      <c r="G24" s="242">
        <f>13506200+6493800</f>
        <v>20000000</v>
      </c>
      <c r="H24" s="241">
        <f>5600000+220000000</f>
        <v>225600000</v>
      </c>
      <c r="I24" s="241"/>
      <c r="J24" s="242">
        <v>3000000</v>
      </c>
      <c r="K24" s="242"/>
      <c r="L24" s="243">
        <f>SUM(C24:K24)</f>
        <v>265556762</v>
      </c>
      <c r="M24" s="142"/>
    </row>
    <row r="25" spans="1:13" ht="19.149999999999999" customHeight="1" x14ac:dyDescent="0.25">
      <c r="A25" s="244"/>
      <c r="B25" s="352" t="s">
        <v>27</v>
      </c>
      <c r="C25" s="353"/>
      <c r="D25" s="242"/>
      <c r="E25" s="242"/>
      <c r="F25" s="242">
        <f>SUM(F26:F36)</f>
        <v>1950371471</v>
      </c>
      <c r="G25" s="242"/>
      <c r="H25" s="242">
        <f>SUM(H26:H36)</f>
        <v>198288800</v>
      </c>
      <c r="I25" s="242"/>
      <c r="J25" s="242">
        <f>SUM(J26:J36)</f>
        <v>94903489</v>
      </c>
      <c r="K25" s="242"/>
      <c r="L25" s="243">
        <f>SUM(C25:K25)</f>
        <v>2243563760</v>
      </c>
      <c r="M25" s="142"/>
    </row>
    <row r="26" spans="1:13" ht="18" customHeight="1" x14ac:dyDescent="0.25">
      <c r="A26" s="244"/>
      <c r="B26" s="351" t="s">
        <v>655</v>
      </c>
      <c r="C26" s="260"/>
      <c r="D26" s="247"/>
      <c r="E26" s="247"/>
      <c r="F26" s="257">
        <v>100244836</v>
      </c>
      <c r="G26" s="257"/>
      <c r="H26" s="257"/>
      <c r="I26" s="257"/>
      <c r="J26" s="257"/>
      <c r="K26" s="257"/>
      <c r="L26" s="249">
        <f t="shared" ref="L26:L36" si="2">SUM(C26:K26)</f>
        <v>100244836</v>
      </c>
      <c r="M26" s="142"/>
    </row>
    <row r="27" spans="1:13" ht="18" customHeight="1" x14ac:dyDescent="0.25">
      <c r="A27" s="244"/>
      <c r="B27" s="351" t="s">
        <v>328</v>
      </c>
      <c r="C27" s="260"/>
      <c r="D27" s="247"/>
      <c r="E27" s="247"/>
      <c r="F27" s="257">
        <v>77148998</v>
      </c>
      <c r="G27" s="257"/>
      <c r="H27" s="257"/>
      <c r="I27" s="257"/>
      <c r="J27" s="257"/>
      <c r="K27" s="257"/>
      <c r="L27" s="249">
        <f t="shared" si="2"/>
        <v>77148998</v>
      </c>
      <c r="M27" s="142"/>
    </row>
    <row r="28" spans="1:13" ht="18" customHeight="1" x14ac:dyDescent="0.25">
      <c r="A28" s="244"/>
      <c r="B28" s="351" t="s">
        <v>435</v>
      </c>
      <c r="C28" s="260"/>
      <c r="D28" s="247"/>
      <c r="E28" s="247"/>
      <c r="F28" s="257">
        <v>185988198</v>
      </c>
      <c r="G28" s="257"/>
      <c r="H28" s="257"/>
      <c r="I28" s="257"/>
      <c r="J28" s="257"/>
      <c r="K28" s="257"/>
      <c r="L28" s="249">
        <f t="shared" si="2"/>
        <v>185988198</v>
      </c>
      <c r="M28" s="142"/>
    </row>
    <row r="29" spans="1:13" ht="18" customHeight="1" x14ac:dyDescent="0.25">
      <c r="A29" s="244"/>
      <c r="B29" s="351" t="s">
        <v>1251</v>
      </c>
      <c r="C29" s="260"/>
      <c r="D29" s="247"/>
      <c r="E29" s="247"/>
      <c r="F29" s="257">
        <v>32965291</v>
      </c>
      <c r="G29" s="257"/>
      <c r="H29" s="257"/>
      <c r="I29" s="257"/>
      <c r="J29" s="257"/>
      <c r="K29" s="257"/>
      <c r="L29" s="249">
        <f t="shared" si="2"/>
        <v>32965291</v>
      </c>
      <c r="M29" s="142"/>
    </row>
    <row r="30" spans="1:13" ht="18" customHeight="1" x14ac:dyDescent="0.25">
      <c r="A30" s="244"/>
      <c r="B30" s="737" t="s">
        <v>1252</v>
      </c>
      <c r="C30" s="260"/>
      <c r="D30" s="247"/>
      <c r="E30" s="247"/>
      <c r="F30" s="257">
        <v>7663506</v>
      </c>
      <c r="G30" s="257"/>
      <c r="H30" s="257"/>
      <c r="I30" s="257"/>
      <c r="J30" s="257"/>
      <c r="K30" s="257"/>
      <c r="L30" s="249">
        <f t="shared" si="2"/>
        <v>7663506</v>
      </c>
      <c r="M30" s="142"/>
    </row>
    <row r="31" spans="1:13" ht="18" customHeight="1" x14ac:dyDescent="0.25">
      <c r="A31" s="244"/>
      <c r="B31" s="1189" t="s">
        <v>1253</v>
      </c>
      <c r="C31" s="1190"/>
      <c r="D31" s="247"/>
      <c r="E31" s="247"/>
      <c r="F31" s="257">
        <v>3598873</v>
      </c>
      <c r="G31" s="257"/>
      <c r="H31" s="257"/>
      <c r="I31" s="257"/>
      <c r="J31" s="257"/>
      <c r="K31" s="257"/>
      <c r="L31" s="249">
        <f t="shared" si="2"/>
        <v>3598873</v>
      </c>
      <c r="M31" s="142"/>
    </row>
    <row r="32" spans="1:13" ht="15" customHeight="1" x14ac:dyDescent="0.25">
      <c r="A32" s="244"/>
      <c r="B32" s="351" t="s">
        <v>326</v>
      </c>
      <c r="C32" s="260"/>
      <c r="D32" s="247"/>
      <c r="E32" s="247"/>
      <c r="F32" s="257">
        <v>620942579</v>
      </c>
      <c r="G32" s="257"/>
      <c r="H32" s="257"/>
      <c r="I32" s="257"/>
      <c r="J32" s="257"/>
      <c r="K32" s="257"/>
      <c r="L32" s="249">
        <f t="shared" si="2"/>
        <v>620942579</v>
      </c>
      <c r="M32" s="142"/>
    </row>
    <row r="33" spans="1:13" ht="16.149999999999999" customHeight="1" x14ac:dyDescent="0.25">
      <c r="A33" s="244"/>
      <c r="B33" s="351" t="s">
        <v>327</v>
      </c>
      <c r="C33" s="260"/>
      <c r="D33" s="247"/>
      <c r="E33" s="247"/>
      <c r="F33" s="257">
        <v>353849539</v>
      </c>
      <c r="G33" s="257"/>
      <c r="H33" s="257"/>
      <c r="I33" s="257"/>
      <c r="J33" s="257"/>
      <c r="K33" s="257"/>
      <c r="L33" s="249">
        <f t="shared" si="2"/>
        <v>353849539</v>
      </c>
      <c r="M33" s="142"/>
    </row>
    <row r="34" spans="1:13" ht="18" customHeight="1" x14ac:dyDescent="0.25">
      <c r="A34" s="244"/>
      <c r="B34" s="351" t="s">
        <v>329</v>
      </c>
      <c r="C34" s="260"/>
      <c r="D34" s="247"/>
      <c r="E34" s="247"/>
      <c r="F34" s="257">
        <v>335000000</v>
      </c>
      <c r="G34" s="257"/>
      <c r="H34" s="257"/>
      <c r="I34" s="257"/>
      <c r="J34" s="257"/>
      <c r="K34" s="257"/>
      <c r="L34" s="249">
        <f t="shared" si="2"/>
        <v>335000000</v>
      </c>
      <c r="M34" s="142"/>
    </row>
    <row r="35" spans="1:13" ht="18" customHeight="1" x14ac:dyDescent="0.25">
      <c r="A35" s="244"/>
      <c r="B35" s="351" t="s">
        <v>711</v>
      </c>
      <c r="C35" s="260"/>
      <c r="D35" s="247"/>
      <c r="E35" s="247"/>
      <c r="F35" s="257">
        <v>51644498</v>
      </c>
      <c r="G35" s="257"/>
      <c r="H35" s="257"/>
      <c r="I35" s="257"/>
      <c r="J35" s="257"/>
      <c r="K35" s="257"/>
      <c r="L35" s="249">
        <f t="shared" si="2"/>
        <v>51644498</v>
      </c>
      <c r="M35" s="142"/>
    </row>
    <row r="36" spans="1:13" ht="27" customHeight="1" x14ac:dyDescent="0.25">
      <c r="A36" s="244"/>
      <c r="B36" s="351" t="s">
        <v>656</v>
      </c>
      <c r="C36" s="260"/>
      <c r="D36" s="247"/>
      <c r="E36" s="247"/>
      <c r="F36" s="354">
        <v>181325153</v>
      </c>
      <c r="G36" s="354"/>
      <c r="H36" s="354">
        <v>198288800</v>
      </c>
      <c r="I36" s="354"/>
      <c r="J36" s="354">
        <v>94903489</v>
      </c>
      <c r="K36" s="354"/>
      <c r="L36" s="249">
        <f t="shared" si="2"/>
        <v>474517442</v>
      </c>
      <c r="M36" s="142"/>
    </row>
    <row r="37" spans="1:13" ht="6.75" customHeight="1" thickBot="1" x14ac:dyDescent="0.3">
      <c r="A37" s="261"/>
      <c r="B37" s="262"/>
      <c r="C37" s="263"/>
      <c r="D37" s="264"/>
      <c r="E37" s="264"/>
      <c r="F37" s="264"/>
      <c r="G37" s="264"/>
      <c r="H37" s="264"/>
      <c r="I37" s="264"/>
      <c r="J37" s="264"/>
      <c r="K37" s="264"/>
      <c r="L37" s="265"/>
    </row>
    <row r="38" spans="1:13" ht="4.5" customHeight="1" thickTop="1" thickBot="1" x14ac:dyDescent="0.3">
      <c r="A38" s="266"/>
      <c r="B38" s="256"/>
      <c r="C38" s="259"/>
      <c r="D38" s="259"/>
      <c r="E38" s="259"/>
      <c r="F38" s="259"/>
      <c r="G38" s="259"/>
      <c r="H38" s="259"/>
      <c r="I38" s="259"/>
      <c r="J38" s="259"/>
      <c r="K38" s="259"/>
      <c r="L38" s="259"/>
    </row>
    <row r="39" spans="1:13" ht="5.25" customHeight="1" thickTop="1" x14ac:dyDescent="0.25">
      <c r="A39" s="1173" t="s">
        <v>14</v>
      </c>
      <c r="B39" s="1174"/>
      <c r="C39" s="1186">
        <f t="shared" ref="C39:L39" si="3">C25+C24+C23+C20+C17+C16+C13+C12+C11</f>
        <v>4516943588</v>
      </c>
      <c r="D39" s="1186">
        <f t="shared" si="3"/>
        <v>56959968</v>
      </c>
      <c r="E39" s="1186">
        <f t="shared" si="3"/>
        <v>281369018</v>
      </c>
      <c r="F39" s="1186">
        <f t="shared" si="3"/>
        <v>4143698776</v>
      </c>
      <c r="G39" s="1186">
        <f t="shared" si="3"/>
        <v>50786993</v>
      </c>
      <c r="H39" s="1186">
        <f t="shared" si="3"/>
        <v>488314264</v>
      </c>
      <c r="I39" s="816"/>
      <c r="J39" s="1186">
        <f t="shared" si="3"/>
        <v>1572139898</v>
      </c>
      <c r="K39" s="1186">
        <f t="shared" si="3"/>
        <v>0</v>
      </c>
      <c r="L39" s="1180">
        <f t="shared" si="3"/>
        <v>11110212505</v>
      </c>
    </row>
    <row r="40" spans="1:13" ht="12.75" customHeight="1" x14ac:dyDescent="0.25">
      <c r="A40" s="1184"/>
      <c r="B40" s="1185"/>
      <c r="C40" s="1187"/>
      <c r="D40" s="1187"/>
      <c r="E40" s="1187"/>
      <c r="F40" s="1187"/>
      <c r="G40" s="1187"/>
      <c r="H40" s="1187"/>
      <c r="I40" s="817">
        <v>0</v>
      </c>
      <c r="J40" s="1187"/>
      <c r="K40" s="1187"/>
      <c r="L40" s="1183"/>
      <c r="M40" s="323"/>
    </row>
    <row r="41" spans="1:13" ht="4.5" customHeight="1" thickBot="1" x14ac:dyDescent="0.3">
      <c r="A41" s="1175"/>
      <c r="B41" s="1176"/>
      <c r="C41" s="1188"/>
      <c r="D41" s="1188"/>
      <c r="E41" s="1188"/>
      <c r="F41" s="1188"/>
      <c r="G41" s="1188"/>
      <c r="H41" s="1188"/>
      <c r="I41" s="818"/>
      <c r="J41" s="1188"/>
      <c r="K41" s="1188"/>
      <c r="L41" s="1181"/>
    </row>
    <row r="42" spans="1:13" ht="12.75" customHeight="1" thickTop="1" x14ac:dyDescent="0.25">
      <c r="A42" s="267"/>
      <c r="B42" s="268"/>
      <c r="C42" s="268"/>
      <c r="D42" s="268"/>
      <c r="E42" s="268"/>
      <c r="F42" s="268"/>
      <c r="G42" s="268"/>
      <c r="H42" s="268"/>
      <c r="I42" s="268"/>
      <c r="J42" s="268"/>
      <c r="K42" s="268"/>
      <c r="L42" s="269"/>
    </row>
    <row r="43" spans="1:13" ht="22.15" customHeight="1" x14ac:dyDescent="0.25">
      <c r="A43" s="151"/>
      <c r="B43" s="268" t="s">
        <v>707</v>
      </c>
      <c r="L43" s="142"/>
    </row>
    <row r="44" spans="1:13" ht="12.75" customHeight="1" x14ac:dyDescent="0.25">
      <c r="A44" s="151"/>
      <c r="L44" s="142"/>
    </row>
    <row r="45" spans="1:13" ht="12.75" customHeight="1" x14ac:dyDescent="0.25">
      <c r="A45" s="151"/>
      <c r="F45" s="142"/>
      <c r="H45" s="142"/>
      <c r="I45" s="142"/>
      <c r="L45" s="142"/>
    </row>
    <row r="46" spans="1:13" ht="12.75" customHeight="1" x14ac:dyDescent="0.25">
      <c r="A46" s="151"/>
      <c r="L46" s="142"/>
    </row>
    <row r="47" spans="1:13" ht="12.75" customHeight="1" x14ac:dyDescent="0.25">
      <c r="A47" s="151"/>
      <c r="D47" s="142"/>
      <c r="L47" s="142"/>
    </row>
    <row r="48" spans="1:13" ht="12.75" customHeight="1" x14ac:dyDescent="0.25">
      <c r="A48" s="151"/>
      <c r="L48" s="142"/>
    </row>
    <row r="49" spans="1:12" ht="12.75" customHeight="1" x14ac:dyDescent="0.25">
      <c r="A49" s="151"/>
      <c r="L49" s="142"/>
    </row>
    <row r="50" spans="1:12" ht="12.75" customHeight="1" x14ac:dyDescent="0.25">
      <c r="A50" s="151"/>
      <c r="L50" s="142"/>
    </row>
    <row r="51" spans="1:12" ht="12.75" customHeight="1" x14ac:dyDescent="0.25">
      <c r="A51" s="151"/>
      <c r="L51" s="142"/>
    </row>
    <row r="52" spans="1:12" ht="12.75" customHeight="1" x14ac:dyDescent="0.25">
      <c r="A52" s="151"/>
      <c r="L52" s="142"/>
    </row>
    <row r="53" spans="1:12" ht="12.75" customHeight="1" x14ac:dyDescent="0.25">
      <c r="A53" s="151"/>
      <c r="L53" s="142"/>
    </row>
    <row r="54" spans="1:12" ht="12.75" customHeight="1" x14ac:dyDescent="0.25">
      <c r="L54" s="142"/>
    </row>
    <row r="55" spans="1:12" ht="12.75" customHeight="1" x14ac:dyDescent="0.25">
      <c r="L55" s="142"/>
    </row>
    <row r="56" spans="1:12" ht="12.75" customHeight="1" x14ac:dyDescent="0.25">
      <c r="L56" s="142"/>
    </row>
    <row r="57" spans="1:12" ht="12.75" customHeight="1" x14ac:dyDescent="0.25">
      <c r="L57" s="142"/>
    </row>
    <row r="58" spans="1:12" ht="12.75" customHeight="1" x14ac:dyDescent="0.25">
      <c r="L58" s="142"/>
    </row>
    <row r="59" spans="1:12" ht="12.75" customHeight="1" x14ac:dyDescent="0.25">
      <c r="L59" s="142"/>
    </row>
    <row r="60" spans="1:12" ht="12.75" customHeight="1" x14ac:dyDescent="0.25"/>
    <row r="61" spans="1:12" ht="12.75" customHeight="1" x14ac:dyDescent="0.25"/>
    <row r="62" spans="1:12" ht="12.75" customHeight="1" x14ac:dyDescent="0.25"/>
    <row r="63" spans="1:12" ht="12.75" customHeight="1" x14ac:dyDescent="0.25"/>
    <row r="64" spans="1:12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5.75" x14ac:dyDescent="0.25"/>
    <row r="74" ht="15.75" x14ac:dyDescent="0.25"/>
    <row r="75" ht="15.75" x14ac:dyDescent="0.25"/>
    <row r="76" ht="15.75" x14ac:dyDescent="0.25"/>
    <row r="77" ht="15.75" x14ac:dyDescent="0.25"/>
    <row r="78" ht="15.75" x14ac:dyDescent="0.25"/>
    <row r="79" ht="15.75" x14ac:dyDescent="0.25"/>
    <row r="80" ht="15.75" x14ac:dyDescent="0.25"/>
    <row r="81" ht="15.75" x14ac:dyDescent="0.25"/>
    <row r="82" ht="15.75" x14ac:dyDescent="0.25"/>
    <row r="83" ht="15.75" x14ac:dyDescent="0.25"/>
    <row r="84" ht="15.75" x14ac:dyDescent="0.25"/>
    <row r="85" ht="15.75" x14ac:dyDescent="0.25"/>
    <row r="86" ht="15.75" x14ac:dyDescent="0.25"/>
    <row r="87" ht="15.75" x14ac:dyDescent="0.25"/>
    <row r="88" ht="15.75" x14ac:dyDescent="0.25"/>
    <row r="89" ht="15.75" x14ac:dyDescent="0.25"/>
    <row r="90" ht="15.75" x14ac:dyDescent="0.25"/>
    <row r="91" ht="15.75" x14ac:dyDescent="0.25"/>
    <row r="92" ht="15.75" x14ac:dyDescent="0.25"/>
    <row r="93" ht="15.75" x14ac:dyDescent="0.25"/>
    <row r="94" ht="15.75" x14ac:dyDescent="0.25"/>
    <row r="95" ht="15.75" x14ac:dyDescent="0.25"/>
    <row r="96" ht="15.75" x14ac:dyDescent="0.25"/>
    <row r="97" ht="15.75" x14ac:dyDescent="0.25"/>
    <row r="98" ht="15.75" x14ac:dyDescent="0.25"/>
    <row r="99" ht="15.75" x14ac:dyDescent="0.25"/>
    <row r="100" ht="15.75" x14ac:dyDescent="0.25"/>
    <row r="101" ht="15.75" x14ac:dyDescent="0.25"/>
    <row r="102" ht="15.75" x14ac:dyDescent="0.25"/>
    <row r="103" ht="15.75" x14ac:dyDescent="0.25"/>
  </sheetData>
  <mergeCells count="19">
    <mergeCell ref="B31:C31"/>
    <mergeCell ref="G39:G41"/>
    <mergeCell ref="H39:H41"/>
    <mergeCell ref="J39:J41"/>
    <mergeCell ref="K39:K41"/>
    <mergeCell ref="L39:L41"/>
    <mergeCell ref="A39:B41"/>
    <mergeCell ref="C39:C41"/>
    <mergeCell ref="D39:D41"/>
    <mergeCell ref="E39:E41"/>
    <mergeCell ref="F39:F41"/>
    <mergeCell ref="A7:B8"/>
    <mergeCell ref="C7:K7"/>
    <mergeCell ref="L7:L8"/>
    <mergeCell ref="A1:L1"/>
    <mergeCell ref="A2:L2"/>
    <mergeCell ref="A3:L3"/>
    <mergeCell ref="A4:L4"/>
    <mergeCell ref="A5:L5"/>
  </mergeCells>
  <printOptions horizontalCentered="1"/>
  <pageMargins left="0" right="0" top="0" bottom="0.19685039370078741" header="0.23622047244094491" footer="0.19685039370078741"/>
  <pageSetup scale="65" orientation="landscape" r:id="rId1"/>
  <headerFooter alignWithMargins="0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34"/>
  <sheetViews>
    <sheetView zoomScale="110" zoomScaleNormal="110" workbookViewId="0">
      <selection activeCell="I7" sqref="I7"/>
    </sheetView>
  </sheetViews>
  <sheetFormatPr baseColWidth="10" defaultColWidth="11.42578125" defaultRowHeight="12.75" x14ac:dyDescent="0.2"/>
  <cols>
    <col min="1" max="1" width="26" style="154" customWidth="1"/>
    <col min="2" max="2" width="15.140625" style="154" customWidth="1"/>
    <col min="3" max="3" width="15.42578125" style="154" customWidth="1"/>
    <col min="4" max="4" width="15.7109375" style="154" customWidth="1"/>
    <col min="5" max="5" width="15.28515625" style="154" customWidth="1"/>
    <col min="6" max="6" width="14.7109375" style="154" customWidth="1"/>
    <col min="7" max="7" width="12.5703125" style="154" bestFit="1" customWidth="1"/>
    <col min="8" max="16384" width="11.42578125" style="154"/>
  </cols>
  <sheetData>
    <row r="1" spans="1:11" ht="19.899999999999999" customHeight="1" x14ac:dyDescent="0.25">
      <c r="A1" s="1092" t="s">
        <v>352</v>
      </c>
      <c r="B1" s="1092"/>
      <c r="C1" s="1092"/>
      <c r="D1" s="1092"/>
      <c r="E1" s="1092"/>
      <c r="F1" s="1092"/>
    </row>
    <row r="2" spans="1:11" ht="16.5" x14ac:dyDescent="0.2">
      <c r="A2" s="997" t="s">
        <v>726</v>
      </c>
      <c r="B2" s="997"/>
      <c r="C2" s="997"/>
      <c r="D2" s="997"/>
      <c r="E2" s="997"/>
      <c r="F2" s="997"/>
      <c r="G2" s="710"/>
      <c r="H2" s="710"/>
      <c r="I2" s="710"/>
      <c r="J2" s="710"/>
      <c r="K2" s="710"/>
    </row>
    <row r="3" spans="1:11" ht="39" customHeight="1" x14ac:dyDescent="0.25">
      <c r="A3" s="1191"/>
      <c r="B3" s="1191"/>
      <c r="C3" s="1191"/>
      <c r="D3" s="1191"/>
      <c r="E3" s="1191"/>
      <c r="F3" s="1191"/>
    </row>
    <row r="4" spans="1:11" ht="30" customHeight="1" x14ac:dyDescent="0.25">
      <c r="A4" s="1192" t="s">
        <v>15</v>
      </c>
      <c r="B4" s="1192"/>
      <c r="C4" s="1192"/>
      <c r="D4" s="1192"/>
      <c r="E4" s="1192"/>
      <c r="F4" s="1192"/>
    </row>
    <row r="5" spans="1:11" ht="3.75" customHeight="1" x14ac:dyDescent="0.2"/>
    <row r="6" spans="1:11" ht="9.75" customHeight="1" thickBot="1" x14ac:dyDescent="0.25"/>
    <row r="7" spans="1:11" ht="16.5" thickTop="1" x14ac:dyDescent="0.25">
      <c r="A7" s="1119" t="s">
        <v>610</v>
      </c>
      <c r="B7" s="711" t="s">
        <v>609</v>
      </c>
      <c r="C7" s="712" t="s">
        <v>609</v>
      </c>
      <c r="D7" s="711" t="s">
        <v>3</v>
      </c>
      <c r="E7" s="713" t="s">
        <v>195</v>
      </c>
      <c r="F7" s="714" t="s">
        <v>3</v>
      </c>
    </row>
    <row r="8" spans="1:11" ht="16.5" thickBot="1" x14ac:dyDescent="0.3">
      <c r="A8" s="1120"/>
      <c r="B8" s="716" t="s">
        <v>611</v>
      </c>
      <c r="C8" s="717" t="s">
        <v>612</v>
      </c>
      <c r="D8" s="716" t="s">
        <v>613</v>
      </c>
      <c r="E8" s="819" t="s">
        <v>614</v>
      </c>
      <c r="F8" s="820" t="s">
        <v>615</v>
      </c>
    </row>
    <row r="9" spans="1:11" ht="19.149999999999999" customHeight="1" thickTop="1" x14ac:dyDescent="0.2">
      <c r="A9" s="718" t="s">
        <v>268</v>
      </c>
      <c r="B9" s="719">
        <v>165128074</v>
      </c>
      <c r="C9" s="719">
        <v>103205044</v>
      </c>
      <c r="D9" s="719">
        <v>268333118</v>
      </c>
      <c r="E9" s="720">
        <v>38532080</v>
      </c>
      <c r="F9" s="721">
        <v>306865198</v>
      </c>
      <c r="G9" s="464"/>
    </row>
    <row r="10" spans="1:11" ht="18" customHeight="1" x14ac:dyDescent="0.2">
      <c r="A10" s="722" t="s">
        <v>616</v>
      </c>
      <c r="B10" s="723">
        <v>21703399</v>
      </c>
      <c r="C10" s="723">
        <v>13564624</v>
      </c>
      <c r="D10" s="723">
        <v>35268023</v>
      </c>
      <c r="E10" s="724">
        <v>14943005</v>
      </c>
      <c r="F10" s="725">
        <v>50211028</v>
      </c>
    </row>
    <row r="11" spans="1:11" ht="18" customHeight="1" x14ac:dyDescent="0.2">
      <c r="A11" s="722" t="s">
        <v>88</v>
      </c>
      <c r="B11" s="723">
        <v>16612617</v>
      </c>
      <c r="C11" s="723">
        <v>9257886</v>
      </c>
      <c r="D11" s="723">
        <v>25870503</v>
      </c>
      <c r="E11" s="724">
        <v>4008514</v>
      </c>
      <c r="F11" s="725">
        <v>29879017</v>
      </c>
    </row>
    <row r="12" spans="1:11" ht="18" customHeight="1" x14ac:dyDescent="0.2">
      <c r="A12" s="722" t="s">
        <v>87</v>
      </c>
      <c r="B12" s="723">
        <v>8136213</v>
      </c>
      <c r="C12" s="723">
        <v>5085133</v>
      </c>
      <c r="D12" s="723">
        <v>13221346</v>
      </c>
      <c r="E12" s="724">
        <v>1478776</v>
      </c>
      <c r="F12" s="725">
        <v>14700122</v>
      </c>
    </row>
    <row r="13" spans="1:11" ht="18" customHeight="1" x14ac:dyDescent="0.2">
      <c r="A13" s="726" t="s">
        <v>269</v>
      </c>
      <c r="B13" s="723">
        <v>12116744</v>
      </c>
      <c r="C13" s="723">
        <v>7119041</v>
      </c>
      <c r="D13" s="723">
        <v>19235785</v>
      </c>
      <c r="E13" s="724">
        <v>1051389</v>
      </c>
      <c r="F13" s="725">
        <v>20287174</v>
      </c>
    </row>
    <row r="14" spans="1:11" ht="18" customHeight="1" x14ac:dyDescent="0.2">
      <c r="A14" s="726" t="s">
        <v>617</v>
      </c>
      <c r="B14" s="723">
        <v>4713223</v>
      </c>
      <c r="C14" s="723">
        <v>1875146</v>
      </c>
      <c r="D14" s="723">
        <v>6588369</v>
      </c>
      <c r="E14" s="724">
        <v>569641</v>
      </c>
      <c r="F14" s="725">
        <v>7158010</v>
      </c>
    </row>
    <row r="15" spans="1:11" ht="18" customHeight="1" x14ac:dyDescent="0.2">
      <c r="A15" s="726" t="s">
        <v>270</v>
      </c>
      <c r="B15" s="723">
        <v>1196070</v>
      </c>
      <c r="C15" s="723">
        <v>749544</v>
      </c>
      <c r="D15" s="723">
        <v>1945614</v>
      </c>
      <c r="E15" s="724">
        <v>269860</v>
      </c>
      <c r="F15" s="725">
        <v>2215474</v>
      </c>
    </row>
    <row r="16" spans="1:11" ht="18" customHeight="1" x14ac:dyDescent="0.2">
      <c r="A16" s="726" t="s">
        <v>267</v>
      </c>
      <c r="B16" s="723">
        <v>4626959</v>
      </c>
      <c r="C16" s="723">
        <v>2891850</v>
      </c>
      <c r="D16" s="723">
        <v>7518809</v>
      </c>
      <c r="E16" s="724">
        <v>2652498</v>
      </c>
      <c r="F16" s="725">
        <v>10171307</v>
      </c>
    </row>
    <row r="17" spans="1:6" ht="18" customHeight="1" x14ac:dyDescent="0.2">
      <c r="A17" s="726" t="s">
        <v>271</v>
      </c>
      <c r="B17" s="723">
        <v>11277106</v>
      </c>
      <c r="C17" s="723">
        <v>7048191</v>
      </c>
      <c r="D17" s="723">
        <v>18325297</v>
      </c>
      <c r="E17" s="724">
        <v>2158262</v>
      </c>
      <c r="F17" s="725">
        <v>20483559</v>
      </c>
    </row>
    <row r="18" spans="1:6" ht="18" customHeight="1" x14ac:dyDescent="0.2">
      <c r="A18" s="726" t="s">
        <v>272</v>
      </c>
      <c r="B18" s="723">
        <v>1654041</v>
      </c>
      <c r="C18" s="723">
        <v>1033776</v>
      </c>
      <c r="D18" s="723">
        <v>2687817</v>
      </c>
      <c r="E18" s="724">
        <v>291186</v>
      </c>
      <c r="F18" s="725">
        <v>2979003</v>
      </c>
    </row>
    <row r="19" spans="1:6" ht="18" customHeight="1" x14ac:dyDescent="0.2">
      <c r="A19" s="726" t="s">
        <v>273</v>
      </c>
      <c r="B19" s="723">
        <v>1757821</v>
      </c>
      <c r="C19" s="723">
        <v>1098638</v>
      </c>
      <c r="D19" s="723">
        <v>2856459</v>
      </c>
      <c r="E19" s="724">
        <v>407061</v>
      </c>
      <c r="F19" s="725">
        <v>3263520</v>
      </c>
    </row>
    <row r="20" spans="1:6" ht="18" customHeight="1" x14ac:dyDescent="0.2">
      <c r="A20" s="726" t="s">
        <v>274</v>
      </c>
      <c r="B20" s="723">
        <v>690202</v>
      </c>
      <c r="C20" s="723">
        <v>431376</v>
      </c>
      <c r="D20" s="723">
        <v>1121578</v>
      </c>
      <c r="E20" s="724">
        <v>16734</v>
      </c>
      <c r="F20" s="725">
        <v>1138312</v>
      </c>
    </row>
    <row r="21" spans="1:6" ht="18" customHeight="1" x14ac:dyDescent="0.2">
      <c r="A21" s="726" t="s">
        <v>275</v>
      </c>
      <c r="B21" s="723">
        <v>1039726</v>
      </c>
      <c r="C21" s="723">
        <v>649829</v>
      </c>
      <c r="D21" s="723">
        <v>1689555</v>
      </c>
      <c r="E21" s="724">
        <v>36304</v>
      </c>
      <c r="F21" s="725">
        <v>1725859</v>
      </c>
    </row>
    <row r="22" spans="1:6" ht="18" customHeight="1" x14ac:dyDescent="0.2">
      <c r="A22" s="726" t="s">
        <v>276</v>
      </c>
      <c r="B22" s="723">
        <v>335124</v>
      </c>
      <c r="C22" s="723">
        <v>209453</v>
      </c>
      <c r="D22" s="723">
        <v>544577</v>
      </c>
      <c r="E22" s="724">
        <v>35274</v>
      </c>
      <c r="F22" s="725">
        <v>579851</v>
      </c>
    </row>
    <row r="23" spans="1:6" ht="18" customHeight="1" x14ac:dyDescent="0.2">
      <c r="A23" s="726" t="s">
        <v>277</v>
      </c>
      <c r="B23" s="723">
        <v>64364</v>
      </c>
      <c r="C23" s="723">
        <v>40228</v>
      </c>
      <c r="D23" s="723">
        <v>104592</v>
      </c>
      <c r="E23" s="724">
        <v>21884</v>
      </c>
      <c r="F23" s="725">
        <v>126476</v>
      </c>
    </row>
    <row r="24" spans="1:6" ht="18" customHeight="1" x14ac:dyDescent="0.2">
      <c r="A24" s="722" t="s">
        <v>278</v>
      </c>
      <c r="B24" s="723">
        <v>1273314</v>
      </c>
      <c r="C24" s="723">
        <v>795822</v>
      </c>
      <c r="D24" s="723">
        <v>2069136</v>
      </c>
      <c r="E24" s="724">
        <v>165526</v>
      </c>
      <c r="F24" s="725">
        <v>2234662</v>
      </c>
    </row>
    <row r="25" spans="1:6" ht="18" customHeight="1" x14ac:dyDescent="0.2">
      <c r="A25" s="722" t="s">
        <v>618</v>
      </c>
      <c r="B25" s="723">
        <v>3935437</v>
      </c>
      <c r="C25" s="723">
        <v>2459649</v>
      </c>
      <c r="D25" s="723">
        <v>6395086</v>
      </c>
      <c r="E25" s="724">
        <v>167313</v>
      </c>
      <c r="F25" s="725">
        <v>6562399</v>
      </c>
    </row>
    <row r="26" spans="1:6" ht="18" customHeight="1" x14ac:dyDescent="0.2">
      <c r="A26" s="722" t="s">
        <v>619</v>
      </c>
      <c r="B26" s="723"/>
      <c r="C26" s="723"/>
      <c r="D26" s="723">
        <v>0</v>
      </c>
      <c r="E26" s="724">
        <v>2177214</v>
      </c>
      <c r="F26" s="725">
        <v>2177214</v>
      </c>
    </row>
    <row r="27" spans="1:6" ht="18" customHeight="1" x14ac:dyDescent="0.2">
      <c r="A27" s="722" t="s">
        <v>661</v>
      </c>
      <c r="B27" s="723">
        <v>997244</v>
      </c>
      <c r="C27" s="723">
        <v>623278</v>
      </c>
      <c r="D27" s="723">
        <v>1620522</v>
      </c>
      <c r="E27" s="724">
        <v>140004</v>
      </c>
      <c r="F27" s="725">
        <v>1760526</v>
      </c>
    </row>
    <row r="28" spans="1:6" ht="18" customHeight="1" x14ac:dyDescent="0.2">
      <c r="A28" s="722" t="s">
        <v>708</v>
      </c>
      <c r="B28" s="723">
        <v>975016</v>
      </c>
      <c r="C28" s="723">
        <v>609385</v>
      </c>
      <c r="D28" s="723">
        <v>1584401</v>
      </c>
      <c r="E28" s="724">
        <v>133058</v>
      </c>
      <c r="F28" s="725">
        <v>1717459</v>
      </c>
    </row>
    <row r="29" spans="1:6" ht="18" customHeight="1" x14ac:dyDescent="0.2">
      <c r="A29" s="727" t="s">
        <v>620</v>
      </c>
      <c r="B29" s="728">
        <f>SUM(B9:B28)</f>
        <v>258232694</v>
      </c>
      <c r="C29" s="728">
        <f>SUM(C9:C28)</f>
        <v>158747893</v>
      </c>
      <c r="D29" s="728">
        <f>SUM(D9:D28)</f>
        <v>416980587</v>
      </c>
      <c r="E29" s="728">
        <f>SUM(E9:E28)</f>
        <v>69255583</v>
      </c>
      <c r="F29" s="729">
        <f>SUM(F9:F28)</f>
        <v>486236170</v>
      </c>
    </row>
    <row r="30" spans="1:6" ht="18" customHeight="1" x14ac:dyDescent="0.2">
      <c r="A30" s="722" t="s">
        <v>279</v>
      </c>
      <c r="B30" s="723">
        <v>5068845</v>
      </c>
      <c r="C30" s="723">
        <v>2172362</v>
      </c>
      <c r="D30" s="723">
        <v>7241207</v>
      </c>
      <c r="E30" s="730"/>
      <c r="F30" s="725">
        <v>7241207</v>
      </c>
    </row>
    <row r="31" spans="1:6" ht="18" customHeight="1" x14ac:dyDescent="0.2">
      <c r="A31" s="722" t="s">
        <v>621</v>
      </c>
      <c r="B31" s="723"/>
      <c r="C31" s="723">
        <v>18514904</v>
      </c>
      <c r="D31" s="723">
        <v>18514904</v>
      </c>
      <c r="E31" s="730">
        <v>9399995</v>
      </c>
      <c r="F31" s="725">
        <v>27914899</v>
      </c>
    </row>
    <row r="32" spans="1:6" ht="18" customHeight="1" thickBot="1" x14ac:dyDescent="0.25">
      <c r="A32" s="731" t="s">
        <v>622</v>
      </c>
      <c r="B32" s="732">
        <f>SUM(B30:B31)</f>
        <v>5068845</v>
      </c>
      <c r="C32" s="732">
        <f>SUM(C30:C31)</f>
        <v>20687266</v>
      </c>
      <c r="D32" s="732">
        <f>SUM(D30:D31)</f>
        <v>25756111</v>
      </c>
      <c r="E32" s="732">
        <f>SUM(E30:E31)</f>
        <v>9399995</v>
      </c>
      <c r="F32" s="733">
        <f>SUM(F30:F31)</f>
        <v>35156106</v>
      </c>
    </row>
    <row r="33" spans="1:6" ht="19.899999999999999" customHeight="1" thickTop="1" thickBot="1" x14ac:dyDescent="0.25">
      <c r="A33" s="734" t="s">
        <v>3</v>
      </c>
      <c r="B33" s="735">
        <f>B32+B29</f>
        <v>263301539</v>
      </c>
      <c r="C33" s="735">
        <f>C32+C29</f>
        <v>179435159</v>
      </c>
      <c r="D33" s="735">
        <f>D32+D29</f>
        <v>442736698</v>
      </c>
      <c r="E33" s="735">
        <f>E32+E29</f>
        <v>78655578</v>
      </c>
      <c r="F33" s="736">
        <f>F32+F29</f>
        <v>521392276</v>
      </c>
    </row>
    <row r="34" spans="1:6" ht="13.5" thickTop="1" x14ac:dyDescent="0.2"/>
  </sheetData>
  <mergeCells count="5">
    <mergeCell ref="A1:F1"/>
    <mergeCell ref="A2:F2"/>
    <mergeCell ref="A3:F3"/>
    <mergeCell ref="A4:F4"/>
    <mergeCell ref="A7:A8"/>
  </mergeCells>
  <printOptions horizontalCentered="1"/>
  <pageMargins left="0.31496062992125984" right="0.31496062992125984" top="0.74803149606299213" bottom="0.74803149606299213" header="0.31496062992125984" footer="0.31496062992125984"/>
  <pageSetup orientation="portrait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42"/>
  <sheetViews>
    <sheetView topLeftCell="A31" zoomScale="110" zoomScaleNormal="110" workbookViewId="0">
      <selection activeCell="A44" sqref="A44"/>
    </sheetView>
  </sheetViews>
  <sheetFormatPr baseColWidth="10" defaultColWidth="11.42578125" defaultRowHeight="12.75" x14ac:dyDescent="0.2"/>
  <cols>
    <col min="1" max="1" width="75.42578125" style="154" customWidth="1"/>
    <col min="2" max="2" width="16.28515625" style="154" customWidth="1"/>
    <col min="3" max="3" width="16.140625" style="154" customWidth="1"/>
    <col min="4" max="4" width="16" style="154" customWidth="1"/>
    <col min="5" max="5" width="11.42578125" style="154"/>
    <col min="6" max="6" width="35.140625" style="154" customWidth="1"/>
    <col min="7" max="16384" width="11.42578125" style="154"/>
  </cols>
  <sheetData>
    <row r="1" spans="1:6" ht="16.5" x14ac:dyDescent="0.25">
      <c r="A1" s="942" t="s">
        <v>721</v>
      </c>
      <c r="B1" s="942"/>
      <c r="C1" s="942"/>
      <c r="D1" s="942"/>
    </row>
    <row r="2" spans="1:6" ht="16.5" x14ac:dyDescent="0.2">
      <c r="A2" s="941" t="s">
        <v>726</v>
      </c>
      <c r="B2" s="941"/>
      <c r="C2" s="941"/>
      <c r="D2" s="941"/>
      <c r="E2" s="341"/>
      <c r="F2" s="341"/>
    </row>
    <row r="3" spans="1:6" ht="45.6" customHeight="1" x14ac:dyDescent="0.2">
      <c r="A3" s="1172"/>
      <c r="B3" s="1172"/>
      <c r="C3" s="1172"/>
      <c r="D3" s="1172"/>
    </row>
    <row r="4" spans="1:6" ht="20.45" customHeight="1" x14ac:dyDescent="0.2">
      <c r="A4" s="943" t="s">
        <v>15</v>
      </c>
      <c r="B4" s="943"/>
      <c r="C4" s="943"/>
      <c r="D4" s="943"/>
    </row>
    <row r="5" spans="1:6" ht="3.75" customHeight="1" x14ac:dyDescent="0.2"/>
    <row r="6" spans="1:6" ht="9.75" customHeight="1" thickBot="1" x14ac:dyDescent="0.25"/>
    <row r="7" spans="1:6" ht="31.5" customHeight="1" thickTop="1" thickBot="1" x14ac:dyDescent="0.25">
      <c r="A7" s="490" t="s">
        <v>113</v>
      </c>
      <c r="B7" s="490" t="s">
        <v>1326</v>
      </c>
      <c r="C7" s="490" t="s">
        <v>1327</v>
      </c>
      <c r="D7" s="490" t="s">
        <v>3</v>
      </c>
    </row>
    <row r="8" spans="1:6" ht="20.100000000000001" hidden="1" customHeight="1" x14ac:dyDescent="0.2">
      <c r="A8" s="331" t="s">
        <v>280</v>
      </c>
      <c r="B8" s="333"/>
      <c r="C8" s="333"/>
      <c r="D8" s="192">
        <f t="shared" ref="D8:D24" si="0">SUM(B8:C8)</f>
        <v>0</v>
      </c>
    </row>
    <row r="9" spans="1:6" ht="20.100000000000001" hidden="1" customHeight="1" x14ac:dyDescent="0.2">
      <c r="A9" s="332" t="s">
        <v>281</v>
      </c>
      <c r="B9" s="333"/>
      <c r="C9" s="333"/>
      <c r="D9" s="192">
        <f t="shared" si="0"/>
        <v>0</v>
      </c>
    </row>
    <row r="10" spans="1:6" ht="20.100000000000001" hidden="1" customHeight="1" x14ac:dyDescent="0.2">
      <c r="A10" s="332" t="s">
        <v>282</v>
      </c>
      <c r="B10" s="333"/>
      <c r="C10" s="333"/>
      <c r="D10" s="192">
        <f t="shared" si="0"/>
        <v>0</v>
      </c>
    </row>
    <row r="11" spans="1:6" ht="17.100000000000001" customHeight="1" thickTop="1" x14ac:dyDescent="0.2">
      <c r="A11" s="475" t="s">
        <v>335</v>
      </c>
      <c r="B11" s="409">
        <v>122888673</v>
      </c>
      <c r="C11" s="409">
        <v>100244836</v>
      </c>
      <c r="D11" s="410">
        <f t="shared" si="0"/>
        <v>223133509</v>
      </c>
    </row>
    <row r="12" spans="1:6" ht="17.100000000000001" customHeight="1" x14ac:dyDescent="0.2">
      <c r="A12" s="475" t="s">
        <v>331</v>
      </c>
      <c r="B12" s="409">
        <v>63332094</v>
      </c>
      <c r="C12" s="409">
        <v>77148998</v>
      </c>
      <c r="D12" s="410">
        <f t="shared" si="0"/>
        <v>140481092</v>
      </c>
    </row>
    <row r="13" spans="1:6" ht="19.899999999999999" customHeight="1" x14ac:dyDescent="0.2">
      <c r="A13" s="692" t="s">
        <v>673</v>
      </c>
      <c r="B13" s="409">
        <v>228557762</v>
      </c>
      <c r="C13" s="409">
        <v>185988198</v>
      </c>
      <c r="D13" s="410">
        <f t="shared" si="0"/>
        <v>414545960</v>
      </c>
    </row>
    <row r="14" spans="1:6" ht="17.100000000000001" customHeight="1" x14ac:dyDescent="0.2">
      <c r="A14" s="692" t="s">
        <v>332</v>
      </c>
      <c r="B14" s="409">
        <v>42898582</v>
      </c>
      <c r="C14" s="409">
        <v>42898582</v>
      </c>
      <c r="D14" s="410">
        <f t="shared" si="0"/>
        <v>85797164</v>
      </c>
    </row>
    <row r="15" spans="1:6" ht="17.100000000000001" customHeight="1" x14ac:dyDescent="0.2">
      <c r="A15" s="692" t="s">
        <v>333</v>
      </c>
      <c r="B15" s="409">
        <v>27952168</v>
      </c>
      <c r="C15" s="409">
        <v>27952168</v>
      </c>
      <c r="D15" s="410">
        <f t="shared" si="0"/>
        <v>55904336</v>
      </c>
    </row>
    <row r="16" spans="1:6" ht="17.100000000000001" customHeight="1" x14ac:dyDescent="0.2">
      <c r="A16" s="692" t="s">
        <v>334</v>
      </c>
      <c r="B16" s="409">
        <v>23603656</v>
      </c>
      <c r="C16" s="409">
        <v>23603656</v>
      </c>
      <c r="D16" s="410">
        <f t="shared" si="0"/>
        <v>47207312</v>
      </c>
    </row>
    <row r="17" spans="1:8" ht="17.100000000000001" customHeight="1" x14ac:dyDescent="0.2">
      <c r="A17" s="692" t="s">
        <v>346</v>
      </c>
      <c r="B17" s="409">
        <v>10988659</v>
      </c>
      <c r="C17" s="409">
        <v>10988659</v>
      </c>
      <c r="D17" s="410">
        <f t="shared" si="0"/>
        <v>21977318</v>
      </c>
    </row>
    <row r="18" spans="1:8" ht="17.100000000000001" customHeight="1" x14ac:dyDescent="0.2">
      <c r="A18" s="475" t="s">
        <v>343</v>
      </c>
      <c r="B18" s="409">
        <v>263843085</v>
      </c>
      <c r="C18" s="409">
        <v>620942579</v>
      </c>
      <c r="D18" s="410">
        <f t="shared" si="0"/>
        <v>884785664</v>
      </c>
    </row>
    <row r="19" spans="1:8" ht="17.100000000000001" customHeight="1" x14ac:dyDescent="0.2">
      <c r="A19" s="475" t="s">
        <v>344</v>
      </c>
      <c r="B19" s="409">
        <v>194754398</v>
      </c>
      <c r="C19" s="409">
        <v>353849539</v>
      </c>
      <c r="D19" s="410">
        <f t="shared" si="0"/>
        <v>548603937</v>
      </c>
    </row>
    <row r="20" spans="1:8" ht="17.100000000000001" customHeight="1" x14ac:dyDescent="0.2">
      <c r="A20" s="475" t="s">
        <v>345</v>
      </c>
      <c r="B20" s="409">
        <v>53093284</v>
      </c>
      <c r="C20" s="409">
        <v>32965291</v>
      </c>
      <c r="D20" s="410">
        <f t="shared" si="0"/>
        <v>86058575</v>
      </c>
    </row>
    <row r="21" spans="1:8" ht="17.100000000000001" customHeight="1" x14ac:dyDescent="0.2">
      <c r="A21" s="475" t="s">
        <v>348</v>
      </c>
      <c r="B21" s="409">
        <v>8167416</v>
      </c>
      <c r="C21" s="409">
        <v>7663506</v>
      </c>
      <c r="D21" s="410">
        <f t="shared" si="0"/>
        <v>15830922</v>
      </c>
    </row>
    <row r="22" spans="1:8" ht="17.100000000000001" customHeight="1" x14ac:dyDescent="0.2">
      <c r="A22" s="475" t="s">
        <v>347</v>
      </c>
      <c r="B22" s="409">
        <v>5653132</v>
      </c>
      <c r="C22" s="409">
        <v>3598873</v>
      </c>
      <c r="D22" s="410">
        <f t="shared" si="0"/>
        <v>9252005</v>
      </c>
    </row>
    <row r="23" spans="1:8" ht="17.100000000000001" customHeight="1" x14ac:dyDescent="0.2">
      <c r="A23" s="475" t="s">
        <v>283</v>
      </c>
      <c r="B23" s="409">
        <v>87105859</v>
      </c>
      <c r="C23" s="409">
        <v>335000000</v>
      </c>
      <c r="D23" s="410">
        <f>SUM(B23:C23)</f>
        <v>422105859</v>
      </c>
    </row>
    <row r="24" spans="1:8" ht="17.100000000000001" customHeight="1" x14ac:dyDescent="0.2">
      <c r="A24" s="693" t="s">
        <v>598</v>
      </c>
      <c r="B24" s="409">
        <v>400000</v>
      </c>
      <c r="C24" s="409">
        <v>933333</v>
      </c>
      <c r="D24" s="410">
        <f t="shared" si="0"/>
        <v>1333333</v>
      </c>
      <c r="F24" s="408"/>
      <c r="G24" s="408"/>
      <c r="H24" s="408"/>
    </row>
    <row r="25" spans="1:8" ht="17.100000000000001" customHeight="1" x14ac:dyDescent="0.2">
      <c r="A25" s="692" t="s">
        <v>337</v>
      </c>
      <c r="B25" s="409">
        <v>5000000</v>
      </c>
      <c r="C25" s="409">
        <v>5000000</v>
      </c>
      <c r="D25" s="410">
        <f t="shared" ref="D25:D29" si="1">SUM(B25:C25)</f>
        <v>10000000</v>
      </c>
      <c r="F25" s="408"/>
      <c r="G25" s="408"/>
      <c r="H25" s="408"/>
    </row>
    <row r="26" spans="1:8" ht="17.100000000000001" customHeight="1" x14ac:dyDescent="0.2">
      <c r="A26" s="693" t="s">
        <v>330</v>
      </c>
      <c r="B26" s="409">
        <v>18068931</v>
      </c>
      <c r="C26" s="409">
        <v>5186679</v>
      </c>
      <c r="D26" s="410">
        <f t="shared" si="1"/>
        <v>23255610</v>
      </c>
      <c r="F26" s="408"/>
      <c r="G26" s="408"/>
      <c r="H26" s="408"/>
    </row>
    <row r="27" spans="1:8" ht="17.100000000000001" customHeight="1" x14ac:dyDescent="0.2">
      <c r="A27" s="475" t="s">
        <v>304</v>
      </c>
      <c r="B27" s="409">
        <v>42914624</v>
      </c>
      <c r="C27" s="409">
        <v>171658496</v>
      </c>
      <c r="D27" s="410">
        <f t="shared" si="1"/>
        <v>214573120</v>
      </c>
      <c r="F27" s="408"/>
      <c r="G27" s="408"/>
      <c r="H27" s="408"/>
    </row>
    <row r="28" spans="1:8" ht="17.100000000000001" customHeight="1" x14ac:dyDescent="0.2">
      <c r="A28" s="692" t="s">
        <v>336</v>
      </c>
      <c r="B28" s="409">
        <v>2637329</v>
      </c>
      <c r="C28" s="409">
        <v>524243</v>
      </c>
      <c r="D28" s="410">
        <f t="shared" si="1"/>
        <v>3161572</v>
      </c>
      <c r="F28" s="408"/>
      <c r="G28" s="408"/>
      <c r="H28" s="408"/>
    </row>
    <row r="29" spans="1:8" ht="17.100000000000001" customHeight="1" x14ac:dyDescent="0.2">
      <c r="A29" s="692" t="s">
        <v>338</v>
      </c>
      <c r="B29" s="409">
        <v>4000000</v>
      </c>
      <c r="C29" s="409">
        <v>9301903</v>
      </c>
      <c r="D29" s="410">
        <f t="shared" si="1"/>
        <v>13301903</v>
      </c>
      <c r="F29" s="408"/>
      <c r="G29" s="408"/>
      <c r="H29" s="408"/>
    </row>
    <row r="30" spans="1:8" ht="24.6" customHeight="1" x14ac:dyDescent="0.2">
      <c r="A30" s="693" t="s">
        <v>339</v>
      </c>
      <c r="B30" s="409">
        <v>500000</v>
      </c>
      <c r="C30" s="409">
        <v>1523340</v>
      </c>
      <c r="D30" s="410">
        <f t="shared" ref="D30:D33" si="2">SUM(B30:C30)</f>
        <v>2023340</v>
      </c>
      <c r="F30" s="408"/>
      <c r="G30" s="408"/>
      <c r="H30" s="408"/>
    </row>
    <row r="31" spans="1:8" ht="17.100000000000001" customHeight="1" x14ac:dyDescent="0.2">
      <c r="A31" s="475" t="s">
        <v>1249</v>
      </c>
      <c r="B31" s="409">
        <v>1000000</v>
      </c>
      <c r="C31" s="409">
        <v>1000000</v>
      </c>
      <c r="D31" s="410">
        <f t="shared" si="2"/>
        <v>2000000</v>
      </c>
      <c r="F31" s="408"/>
      <c r="G31" s="408"/>
      <c r="H31" s="408"/>
    </row>
    <row r="32" spans="1:8" ht="17.100000000000001" customHeight="1" x14ac:dyDescent="0.2">
      <c r="A32" s="475" t="s">
        <v>341</v>
      </c>
      <c r="B32" s="409">
        <v>560000</v>
      </c>
      <c r="C32" s="409">
        <v>560000</v>
      </c>
      <c r="D32" s="410">
        <f t="shared" si="2"/>
        <v>1120000</v>
      </c>
      <c r="F32" s="408"/>
      <c r="G32" s="408"/>
      <c r="H32" s="408"/>
    </row>
    <row r="33" spans="1:8" ht="25.15" customHeight="1" x14ac:dyDescent="0.2">
      <c r="A33" s="693" t="s">
        <v>342</v>
      </c>
      <c r="B33" s="409">
        <v>1000000</v>
      </c>
      <c r="C33" s="409">
        <v>1000000</v>
      </c>
      <c r="D33" s="410">
        <f t="shared" si="2"/>
        <v>2000000</v>
      </c>
      <c r="F33" s="408"/>
      <c r="G33" s="408"/>
      <c r="H33" s="408"/>
    </row>
    <row r="34" spans="1:8" ht="17.100000000000001" customHeight="1" x14ac:dyDescent="0.2">
      <c r="A34" s="693" t="s">
        <v>340</v>
      </c>
      <c r="B34" s="409">
        <v>6258581</v>
      </c>
      <c r="C34" s="409">
        <v>6227677.5</v>
      </c>
      <c r="D34" s="410">
        <f>SUM(B34:C34)</f>
        <v>12486258.5</v>
      </c>
      <c r="F34" s="408"/>
      <c r="G34" s="408"/>
      <c r="H34" s="408"/>
    </row>
    <row r="35" spans="1:8" ht="42.6" customHeight="1" x14ac:dyDescent="0.2">
      <c r="A35" s="693" t="s">
        <v>712</v>
      </c>
      <c r="B35" s="409">
        <v>2154510</v>
      </c>
      <c r="C35" s="409">
        <v>7772552</v>
      </c>
      <c r="D35" s="410">
        <f>SUM(B35:C35)</f>
        <v>9927062</v>
      </c>
      <c r="F35" s="408"/>
      <c r="G35" s="408"/>
      <c r="H35" s="408"/>
    </row>
    <row r="36" spans="1:8" ht="17.100000000000001" customHeight="1" x14ac:dyDescent="0.2">
      <c r="A36" s="693" t="s">
        <v>1335</v>
      </c>
      <c r="B36" s="409">
        <v>1000000</v>
      </c>
      <c r="C36" s="409">
        <v>33000000</v>
      </c>
      <c r="D36" s="410">
        <f>SUM(B36:C36)</f>
        <v>34000000</v>
      </c>
      <c r="F36" s="408"/>
      <c r="G36" s="408"/>
      <c r="H36" s="408"/>
    </row>
    <row r="37" spans="1:8" ht="17.100000000000001" customHeight="1" x14ac:dyDescent="0.2">
      <c r="A37" s="693" t="s">
        <v>1316</v>
      </c>
      <c r="B37" s="409"/>
      <c r="C37" s="409">
        <v>51644498</v>
      </c>
      <c r="D37" s="410">
        <f>SUM(B37:C37)</f>
        <v>51644498</v>
      </c>
      <c r="F37" s="408"/>
      <c r="G37" s="408"/>
      <c r="H37" s="408"/>
    </row>
    <row r="38" spans="1:8" ht="6.75" customHeight="1" thickBot="1" x14ac:dyDescent="0.25">
      <c r="A38" s="186"/>
      <c r="B38" s="193"/>
      <c r="C38" s="190"/>
      <c r="D38" s="188"/>
    </row>
    <row r="39" spans="1:8" ht="17.25" thickTop="1" thickBot="1" x14ac:dyDescent="0.25">
      <c r="A39" s="173" t="s">
        <v>3</v>
      </c>
      <c r="B39" s="201">
        <f>SUM(B8:B38)</f>
        <v>1218332743</v>
      </c>
      <c r="C39" s="201">
        <f>SUM(C8:C38)</f>
        <v>2118177606.5</v>
      </c>
      <c r="D39" s="201">
        <f>SUM(D8:D38)</f>
        <v>3336510349.5</v>
      </c>
    </row>
    <row r="40" spans="1:8" ht="13.5" thickTop="1" x14ac:dyDescent="0.2">
      <c r="B40" s="158"/>
      <c r="C40" s="158"/>
      <c r="D40" s="198"/>
    </row>
    <row r="41" spans="1:8" ht="40.9" customHeight="1" x14ac:dyDescent="0.2">
      <c r="A41" s="1166" t="s">
        <v>1334</v>
      </c>
      <c r="B41" s="1166"/>
      <c r="C41" s="1166"/>
      <c r="D41" s="1166"/>
    </row>
    <row r="42" spans="1:8" ht="33.6" customHeight="1" x14ac:dyDescent="0.2">
      <c r="A42" s="1193" t="s">
        <v>1341</v>
      </c>
      <c r="B42" s="1166"/>
      <c r="C42" s="1166"/>
      <c r="D42" s="1166"/>
    </row>
  </sheetData>
  <mergeCells count="6">
    <mergeCell ref="A41:D41"/>
    <mergeCell ref="A42:D42"/>
    <mergeCell ref="A1:D1"/>
    <mergeCell ref="A3:D3"/>
    <mergeCell ref="A4:D4"/>
    <mergeCell ref="A2:D2"/>
  </mergeCells>
  <printOptions horizontalCentered="1"/>
  <pageMargins left="0.11811023622047245" right="0.11811023622047245" top="0.35433070866141736" bottom="0.35433070866141736" header="0.31496062992125984" footer="0.31496062992125984"/>
  <pageSetup scale="80" orientation="portrait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J160"/>
  <sheetViews>
    <sheetView topLeftCell="A130" zoomScaleNormal="100" workbookViewId="0">
      <selection activeCell="B153" sqref="B153"/>
    </sheetView>
  </sheetViews>
  <sheetFormatPr baseColWidth="10" defaultRowHeight="12.75" x14ac:dyDescent="0.2"/>
  <cols>
    <col min="1" max="1" width="1" customWidth="1"/>
    <col min="2" max="2" width="89.7109375" customWidth="1"/>
    <col min="3" max="3" width="17" customWidth="1"/>
    <col min="4" max="4" width="16.85546875" customWidth="1"/>
    <col min="5" max="5" width="17.140625" customWidth="1"/>
  </cols>
  <sheetData>
    <row r="1" spans="1:10" ht="16.5" x14ac:dyDescent="0.2">
      <c r="B1" s="1086" t="s">
        <v>727</v>
      </c>
      <c r="C1" s="1086"/>
      <c r="D1" s="1086"/>
      <c r="E1" s="1086"/>
    </row>
    <row r="2" spans="1:10" ht="21" customHeight="1" x14ac:dyDescent="0.2">
      <c r="B2" s="941" t="s">
        <v>726</v>
      </c>
      <c r="C2" s="941"/>
      <c r="D2" s="941"/>
      <c r="E2" s="941"/>
    </row>
    <row r="3" spans="1:10" ht="33" customHeight="1" x14ac:dyDescent="0.2">
      <c r="B3" s="954" t="s">
        <v>668</v>
      </c>
      <c r="C3" s="954"/>
      <c r="D3" s="954"/>
      <c r="E3" s="954"/>
      <c r="F3" s="381"/>
      <c r="G3" s="381"/>
      <c r="H3" s="382"/>
      <c r="I3" s="382"/>
      <c r="J3" s="382"/>
    </row>
    <row r="4" spans="1:10" ht="15.75" x14ac:dyDescent="0.25">
      <c r="A4" s="1195" t="s">
        <v>0</v>
      </c>
      <c r="B4" s="1195"/>
      <c r="C4" s="1195"/>
      <c r="D4" s="1195"/>
      <c r="E4" s="1195"/>
    </row>
    <row r="5" spans="1:10" ht="7.15" customHeight="1" thickBot="1" x14ac:dyDescent="0.25">
      <c r="A5" s="361"/>
      <c r="B5" s="361"/>
      <c r="C5" s="361"/>
      <c r="D5" s="361"/>
      <c r="E5" s="361"/>
    </row>
    <row r="6" spans="1:10" ht="44.45" customHeight="1" thickTop="1" x14ac:dyDescent="0.2">
      <c r="A6" s="362"/>
      <c r="B6" s="1196" t="s">
        <v>353</v>
      </c>
      <c r="C6" s="1198" t="s">
        <v>1296</v>
      </c>
      <c r="D6" s="1200" t="s">
        <v>626</v>
      </c>
      <c r="E6" s="1202" t="s">
        <v>3</v>
      </c>
    </row>
    <row r="7" spans="1:10" ht="28.15" customHeight="1" thickBot="1" x14ac:dyDescent="0.25">
      <c r="A7" s="363"/>
      <c r="B7" s="1197"/>
      <c r="C7" s="1199"/>
      <c r="D7" s="1201"/>
      <c r="E7" s="1203"/>
    </row>
    <row r="8" spans="1:10" ht="8.1" customHeight="1" thickTop="1" x14ac:dyDescent="0.2">
      <c r="A8" s="361"/>
      <c r="B8" s="364"/>
      <c r="C8" s="365"/>
      <c r="D8" s="365"/>
      <c r="E8" s="366"/>
    </row>
    <row r="9" spans="1:10" ht="15" x14ac:dyDescent="0.25">
      <c r="B9" s="367" t="s">
        <v>354</v>
      </c>
      <c r="C9" s="368">
        <v>212944296</v>
      </c>
      <c r="D9" s="368"/>
      <c r="E9" s="369">
        <f>SUM(C9:D9)</f>
        <v>212944296</v>
      </c>
    </row>
    <row r="10" spans="1:10" ht="8.1" customHeight="1" x14ac:dyDescent="0.2">
      <c r="B10" s="370"/>
      <c r="C10" s="371"/>
      <c r="D10" s="371"/>
      <c r="E10" s="372"/>
    </row>
    <row r="11" spans="1:10" ht="15" x14ac:dyDescent="0.25">
      <c r="B11" s="367" t="s">
        <v>635</v>
      </c>
      <c r="C11" s="368">
        <f>C12+C14+C15+C16+C17+C18+C19</f>
        <v>391239633</v>
      </c>
      <c r="D11" s="368">
        <f>D12+D14+D15+D16+D17+D18</f>
        <v>87423249</v>
      </c>
      <c r="E11" s="368">
        <f>E12+E14+E15+E16+E17+E18+E19</f>
        <v>478662882</v>
      </c>
    </row>
    <row r="12" spans="1:10" ht="14.25" x14ac:dyDescent="0.2">
      <c r="B12" s="696" t="s">
        <v>1301</v>
      </c>
      <c r="C12" s="373">
        <v>259623529</v>
      </c>
      <c r="D12" s="373">
        <v>3000000</v>
      </c>
      <c r="E12" s="374">
        <f>SUM(C12:D12)</f>
        <v>262623529</v>
      </c>
    </row>
    <row r="13" spans="1:10" ht="15" x14ac:dyDescent="0.25">
      <c r="B13" s="367" t="s">
        <v>355</v>
      </c>
      <c r="C13" s="368"/>
      <c r="D13" s="368"/>
      <c r="E13" s="374"/>
    </row>
    <row r="14" spans="1:10" ht="14.25" x14ac:dyDescent="0.2">
      <c r="B14" s="385" t="s">
        <v>434</v>
      </c>
      <c r="C14" s="375">
        <v>7182642</v>
      </c>
      <c r="D14" s="375"/>
      <c r="E14" s="374">
        <f t="shared" ref="E14:E19" si="0">SUM(C14:D14)</f>
        <v>7182642</v>
      </c>
    </row>
    <row r="15" spans="1:10" ht="14.25" x14ac:dyDescent="0.2">
      <c r="B15" s="385" t="s">
        <v>636</v>
      </c>
      <c r="C15" s="375">
        <v>106245354</v>
      </c>
      <c r="D15" s="375">
        <v>84423249</v>
      </c>
      <c r="E15" s="374">
        <f t="shared" si="0"/>
        <v>190668603</v>
      </c>
    </row>
    <row r="16" spans="1:10" ht="14.25" x14ac:dyDescent="0.2">
      <c r="B16" s="385" t="s">
        <v>433</v>
      </c>
      <c r="C16" s="375">
        <v>8690150</v>
      </c>
      <c r="D16" s="375"/>
      <c r="E16" s="374">
        <f t="shared" si="0"/>
        <v>8690150</v>
      </c>
    </row>
    <row r="17" spans="2:5" ht="14.25" x14ac:dyDescent="0.2">
      <c r="B17" s="385" t="s">
        <v>432</v>
      </c>
      <c r="C17" s="375">
        <v>5643450</v>
      </c>
      <c r="D17" s="375"/>
      <c r="E17" s="374">
        <f t="shared" si="0"/>
        <v>5643450</v>
      </c>
    </row>
    <row r="18" spans="2:5" ht="25.5" x14ac:dyDescent="0.2">
      <c r="B18" s="384" t="s">
        <v>637</v>
      </c>
      <c r="C18" s="391">
        <v>2451866</v>
      </c>
      <c r="D18" s="391"/>
      <c r="E18" s="392">
        <f t="shared" si="0"/>
        <v>2451866</v>
      </c>
    </row>
    <row r="19" spans="2:5" ht="14.25" x14ac:dyDescent="0.2">
      <c r="B19" s="384" t="s">
        <v>1256</v>
      </c>
      <c r="C19" s="391">
        <v>1402642</v>
      </c>
      <c r="D19" s="391"/>
      <c r="E19" s="392">
        <f t="shared" si="0"/>
        <v>1402642</v>
      </c>
    </row>
    <row r="20" spans="2:5" ht="8.1" customHeight="1" x14ac:dyDescent="0.2">
      <c r="B20" s="370"/>
      <c r="C20" s="371"/>
      <c r="D20" s="371"/>
      <c r="E20" s="372"/>
    </row>
    <row r="21" spans="2:5" ht="15" x14ac:dyDescent="0.25">
      <c r="B21" s="367" t="s">
        <v>356</v>
      </c>
      <c r="C21" s="368">
        <f>C22+C24</f>
        <v>375543907</v>
      </c>
      <c r="D21" s="368">
        <f>D22+D24</f>
        <v>20000000</v>
      </c>
      <c r="E21" s="369">
        <f>SUM(C21:D21)</f>
        <v>395543907</v>
      </c>
    </row>
    <row r="22" spans="2:5" ht="14.25" x14ac:dyDescent="0.2">
      <c r="B22" s="696" t="s">
        <v>356</v>
      </c>
      <c r="C22" s="373">
        <v>151015290</v>
      </c>
      <c r="D22" s="373"/>
      <c r="E22" s="392">
        <f>SUM(C22:D22)</f>
        <v>151015290</v>
      </c>
    </row>
    <row r="23" spans="2:5" ht="15" x14ac:dyDescent="0.25">
      <c r="B23" s="367" t="s">
        <v>355</v>
      </c>
      <c r="C23" s="373"/>
      <c r="D23" s="368"/>
      <c r="E23" s="369"/>
    </row>
    <row r="24" spans="2:5" ht="14.25" x14ac:dyDescent="0.2">
      <c r="B24" s="696" t="s">
        <v>599</v>
      </c>
      <c r="C24" s="373">
        <v>224528617</v>
      </c>
      <c r="D24" s="373">
        <v>20000000</v>
      </c>
      <c r="E24" s="392">
        <f>SUM(C24:D24)</f>
        <v>244528617</v>
      </c>
    </row>
    <row r="25" spans="2:5" ht="8.1" customHeight="1" x14ac:dyDescent="0.2">
      <c r="B25" s="370"/>
      <c r="C25" s="371"/>
      <c r="D25" s="371"/>
      <c r="E25" s="372"/>
    </row>
    <row r="26" spans="2:5" ht="15" x14ac:dyDescent="0.25">
      <c r="B26" s="367" t="s">
        <v>357</v>
      </c>
      <c r="C26" s="368">
        <v>211154572</v>
      </c>
      <c r="D26" s="368"/>
      <c r="E26" s="369">
        <f>SUM(C26:D26)</f>
        <v>211154572</v>
      </c>
    </row>
    <row r="27" spans="2:5" ht="8.1" customHeight="1" x14ac:dyDescent="0.2">
      <c r="B27" s="370"/>
      <c r="C27" s="371"/>
      <c r="D27" s="371"/>
      <c r="E27" s="372"/>
    </row>
    <row r="28" spans="2:5" ht="15" x14ac:dyDescent="0.25">
      <c r="B28" s="367" t="s">
        <v>82</v>
      </c>
      <c r="C28" s="368">
        <v>55147506</v>
      </c>
      <c r="D28" s="368"/>
      <c r="E28" s="369">
        <f>SUM(C28:D28)</f>
        <v>55147506</v>
      </c>
    </row>
    <row r="29" spans="2:5" ht="8.1" customHeight="1" x14ac:dyDescent="0.2">
      <c r="B29" s="370"/>
      <c r="C29" s="371"/>
      <c r="D29" s="371"/>
      <c r="E29" s="372"/>
    </row>
    <row r="30" spans="2:5" ht="15" x14ac:dyDescent="0.25">
      <c r="B30" s="367" t="s">
        <v>358</v>
      </c>
      <c r="C30" s="368">
        <v>39612273</v>
      </c>
      <c r="D30" s="368"/>
      <c r="E30" s="369">
        <f>SUM(C30:D30)</f>
        <v>39612273</v>
      </c>
    </row>
    <row r="31" spans="2:5" ht="8.1" customHeight="1" x14ac:dyDescent="0.2">
      <c r="B31" s="370"/>
      <c r="C31" s="371"/>
      <c r="D31" s="371"/>
      <c r="E31" s="372"/>
    </row>
    <row r="32" spans="2:5" ht="15" x14ac:dyDescent="0.25">
      <c r="B32" s="367" t="s">
        <v>85</v>
      </c>
      <c r="C32" s="368">
        <v>595382518</v>
      </c>
      <c r="D32" s="368">
        <v>4727004857</v>
      </c>
      <c r="E32" s="369">
        <f>SUM(C32:D32)</f>
        <v>5322387375</v>
      </c>
    </row>
    <row r="33" spans="2:5" ht="8.1" customHeight="1" x14ac:dyDescent="0.2">
      <c r="B33" s="370"/>
      <c r="C33" s="371"/>
      <c r="D33" s="371"/>
      <c r="E33" s="372"/>
    </row>
    <row r="34" spans="2:5" ht="15" x14ac:dyDescent="0.25">
      <c r="B34" s="367" t="s">
        <v>359</v>
      </c>
      <c r="C34" s="368">
        <v>172334726</v>
      </c>
      <c r="D34" s="368"/>
      <c r="E34" s="369">
        <f>SUM(C34:D34)</f>
        <v>172334726</v>
      </c>
    </row>
    <row r="35" spans="2:5" ht="8.1" customHeight="1" x14ac:dyDescent="0.2">
      <c r="B35" s="370"/>
      <c r="C35" s="371"/>
      <c r="D35" s="371"/>
      <c r="E35" s="372"/>
    </row>
    <row r="36" spans="2:5" ht="15" x14ac:dyDescent="0.25">
      <c r="B36" s="367" t="s">
        <v>86</v>
      </c>
      <c r="C36" s="368">
        <f>C37+C39</f>
        <v>362096281</v>
      </c>
      <c r="D36" s="368"/>
      <c r="E36" s="368">
        <f>SUM(E37:E39)</f>
        <v>362096281</v>
      </c>
    </row>
    <row r="37" spans="2:5" ht="14.25" x14ac:dyDescent="0.2">
      <c r="B37" s="696" t="s">
        <v>360</v>
      </c>
      <c r="C37" s="375">
        <v>356582074</v>
      </c>
      <c r="D37" s="375"/>
      <c r="E37" s="374">
        <f>SUM(C37:D37)</f>
        <v>356582074</v>
      </c>
    </row>
    <row r="38" spans="2:5" ht="15" x14ac:dyDescent="0.25">
      <c r="B38" s="367" t="s">
        <v>355</v>
      </c>
      <c r="C38" s="376"/>
      <c r="D38" s="376"/>
      <c r="E38" s="374"/>
    </row>
    <row r="39" spans="2:5" ht="14.25" x14ac:dyDescent="0.2">
      <c r="B39" s="383" t="s">
        <v>706</v>
      </c>
      <c r="C39" s="375">
        <v>5514207</v>
      </c>
      <c r="D39" s="375"/>
      <c r="E39" s="374">
        <f>SUM(C39:D39)</f>
        <v>5514207</v>
      </c>
    </row>
    <row r="40" spans="2:5" ht="8.1" customHeight="1" x14ac:dyDescent="0.2">
      <c r="B40" s="370"/>
      <c r="C40" s="376"/>
      <c r="D40" s="376"/>
      <c r="E40" s="377"/>
    </row>
    <row r="41" spans="2:5" ht="15" x14ac:dyDescent="0.25">
      <c r="B41" s="367" t="s">
        <v>361</v>
      </c>
      <c r="C41" s="368">
        <f>C42+C44</f>
        <v>211572253</v>
      </c>
      <c r="D41" s="368">
        <f>D42+D44</f>
        <v>48919519</v>
      </c>
      <c r="E41" s="369">
        <f>SUM(C41:D41)</f>
        <v>260491772</v>
      </c>
    </row>
    <row r="42" spans="2:5" ht="14.25" x14ac:dyDescent="0.2">
      <c r="B42" s="696" t="s">
        <v>362</v>
      </c>
      <c r="C42" s="375">
        <v>209777382</v>
      </c>
      <c r="D42" s="375">
        <f>48919519</f>
        <v>48919519</v>
      </c>
      <c r="E42" s="374">
        <f>SUM(C42:D42)</f>
        <v>258696901</v>
      </c>
    </row>
    <row r="43" spans="2:5" ht="15" x14ac:dyDescent="0.25">
      <c r="B43" s="367" t="s">
        <v>355</v>
      </c>
      <c r="C43" s="376"/>
      <c r="D43" s="376"/>
      <c r="E43" s="374"/>
    </row>
    <row r="44" spans="2:5" ht="14.25" x14ac:dyDescent="0.2">
      <c r="B44" s="383" t="s">
        <v>89</v>
      </c>
      <c r="C44" s="375">
        <v>1794871</v>
      </c>
      <c r="D44" s="375"/>
      <c r="E44" s="374">
        <f>SUM(C44:D44)</f>
        <v>1794871</v>
      </c>
    </row>
    <row r="45" spans="2:5" ht="8.1" customHeight="1" x14ac:dyDescent="0.2">
      <c r="B45" s="370"/>
      <c r="C45" s="371"/>
      <c r="D45" s="371"/>
      <c r="E45" s="372"/>
    </row>
    <row r="46" spans="2:5" ht="15" x14ac:dyDescent="0.25">
      <c r="B46" s="367" t="s">
        <v>363</v>
      </c>
      <c r="C46" s="368">
        <v>11298008</v>
      </c>
      <c r="D46" s="368"/>
      <c r="E46" s="369">
        <f>SUM(C46:D46)</f>
        <v>11298008</v>
      </c>
    </row>
    <row r="47" spans="2:5" ht="8.1" customHeight="1" x14ac:dyDescent="0.2">
      <c r="B47" s="370"/>
      <c r="C47" s="371"/>
      <c r="D47" s="371"/>
      <c r="E47" s="372"/>
    </row>
    <row r="48" spans="2:5" ht="15" x14ac:dyDescent="0.25">
      <c r="B48" s="367" t="s">
        <v>364</v>
      </c>
      <c r="C48" s="368">
        <f>C49+C51+C53+C54+C52</f>
        <v>55104768</v>
      </c>
      <c r="D48" s="368"/>
      <c r="E48" s="369">
        <f>SUM(C48:D48)</f>
        <v>55104768</v>
      </c>
    </row>
    <row r="49" spans="2:5" ht="14.25" x14ac:dyDescent="0.2">
      <c r="B49" s="696" t="s">
        <v>365</v>
      </c>
      <c r="C49" s="375">
        <v>36902057</v>
      </c>
      <c r="D49" s="375"/>
      <c r="E49" s="374">
        <f>SUM(C49:D49)</f>
        <v>36902057</v>
      </c>
    </row>
    <row r="50" spans="2:5" ht="15" x14ac:dyDescent="0.25">
      <c r="B50" s="367" t="s">
        <v>355</v>
      </c>
      <c r="C50" s="376"/>
      <c r="D50" s="376"/>
      <c r="E50" s="374"/>
    </row>
    <row r="51" spans="2:5" ht="14.25" x14ac:dyDescent="0.2">
      <c r="B51" s="383" t="s">
        <v>311</v>
      </c>
      <c r="C51" s="375">
        <v>3823684</v>
      </c>
      <c r="D51" s="375"/>
      <c r="E51" s="374">
        <f>SUM(C51:D51)</f>
        <v>3823684</v>
      </c>
    </row>
    <row r="52" spans="2:5" ht="14.25" x14ac:dyDescent="0.2">
      <c r="B52" s="383" t="s">
        <v>402</v>
      </c>
      <c r="C52" s="375">
        <v>6476484</v>
      </c>
      <c r="D52" s="375"/>
      <c r="E52" s="374"/>
    </row>
    <row r="53" spans="2:5" ht="14.25" x14ac:dyDescent="0.2">
      <c r="B53" s="383" t="s">
        <v>401</v>
      </c>
      <c r="C53" s="375">
        <v>5238308</v>
      </c>
      <c r="D53" s="375"/>
      <c r="E53" s="374">
        <f>SUM(C53:D53)</f>
        <v>5238308</v>
      </c>
    </row>
    <row r="54" spans="2:5" ht="14.25" x14ac:dyDescent="0.2">
      <c r="B54" s="383" t="s">
        <v>600</v>
      </c>
      <c r="C54" s="375">
        <v>2664235</v>
      </c>
      <c r="D54" s="375"/>
      <c r="E54" s="374">
        <f>SUM(C54:D54)</f>
        <v>2664235</v>
      </c>
    </row>
    <row r="55" spans="2:5" ht="8.1" customHeight="1" x14ac:dyDescent="0.2">
      <c r="B55" s="370"/>
      <c r="C55" s="371"/>
      <c r="D55" s="371"/>
      <c r="E55" s="372"/>
    </row>
    <row r="56" spans="2:5" ht="15" x14ac:dyDescent="0.25">
      <c r="B56" s="367" t="s">
        <v>83</v>
      </c>
      <c r="C56" s="368">
        <v>133199591</v>
      </c>
      <c r="D56" s="368">
        <v>19329439</v>
      </c>
      <c r="E56" s="369">
        <f>SUM(C56:D56)</f>
        <v>152529030</v>
      </c>
    </row>
    <row r="57" spans="2:5" ht="8.1" customHeight="1" x14ac:dyDescent="0.2">
      <c r="B57" s="370"/>
      <c r="C57" s="371"/>
      <c r="D57" s="371"/>
      <c r="E57" s="372"/>
    </row>
    <row r="58" spans="2:5" ht="15" x14ac:dyDescent="0.25">
      <c r="B58" s="367" t="s">
        <v>84</v>
      </c>
      <c r="C58" s="368">
        <v>58663257</v>
      </c>
      <c r="D58" s="368"/>
      <c r="E58" s="369">
        <f>SUM(C58:D58)</f>
        <v>58663257</v>
      </c>
    </row>
    <row r="59" spans="2:5" ht="8.1" customHeight="1" x14ac:dyDescent="0.2">
      <c r="B59" s="370"/>
      <c r="C59" s="371"/>
      <c r="D59" s="371"/>
      <c r="E59" s="372"/>
    </row>
    <row r="60" spans="2:5" ht="15" x14ac:dyDescent="0.25">
      <c r="B60" s="367" t="s">
        <v>1289</v>
      </c>
      <c r="C60" s="368">
        <v>52987535</v>
      </c>
      <c r="D60" s="368">
        <v>2500000</v>
      </c>
      <c r="E60" s="369">
        <f>SUM(C60:D60)</f>
        <v>55487535</v>
      </c>
    </row>
    <row r="61" spans="2:5" ht="8.1" customHeight="1" x14ac:dyDescent="0.2">
      <c r="B61" s="370"/>
      <c r="C61" s="371"/>
      <c r="D61" s="371"/>
      <c r="E61" s="372"/>
    </row>
    <row r="62" spans="2:5" ht="15" x14ac:dyDescent="0.25">
      <c r="B62" s="367" t="s">
        <v>366</v>
      </c>
      <c r="C62" s="368">
        <v>306763431</v>
      </c>
      <c r="D62" s="368">
        <v>415788800</v>
      </c>
      <c r="E62" s="369">
        <f>SUM(C62:D62)</f>
        <v>722552231</v>
      </c>
    </row>
    <row r="63" spans="2:5" ht="8.1" customHeight="1" x14ac:dyDescent="0.2">
      <c r="B63" s="370"/>
      <c r="C63" s="371"/>
      <c r="D63" s="371"/>
      <c r="E63" s="372"/>
    </row>
    <row r="64" spans="2:5" ht="15" x14ac:dyDescent="0.25">
      <c r="B64" s="367" t="s">
        <v>367</v>
      </c>
      <c r="C64" s="368">
        <v>71454954</v>
      </c>
      <c r="D64" s="368"/>
      <c r="E64" s="369">
        <f>SUM(C64:D64)</f>
        <v>71454954</v>
      </c>
    </row>
    <row r="65" spans="2:5" ht="8.1" customHeight="1" x14ac:dyDescent="0.2">
      <c r="B65" s="370"/>
      <c r="C65" s="371"/>
      <c r="D65" s="371"/>
      <c r="E65" s="372"/>
    </row>
    <row r="66" spans="2:5" ht="15" x14ac:dyDescent="0.25">
      <c r="B66" s="367" t="s">
        <v>368</v>
      </c>
      <c r="C66" s="368">
        <v>48112504</v>
      </c>
      <c r="D66" s="368"/>
      <c r="E66" s="369">
        <f>SUM(C66:D66)</f>
        <v>48112504</v>
      </c>
    </row>
    <row r="67" spans="2:5" ht="8.1" customHeight="1" x14ac:dyDescent="0.2">
      <c r="B67" s="370"/>
      <c r="C67" s="371"/>
      <c r="D67" s="371"/>
      <c r="E67" s="372"/>
    </row>
    <row r="68" spans="2:5" ht="15" x14ac:dyDescent="0.25">
      <c r="B68" s="367" t="s">
        <v>369</v>
      </c>
      <c r="C68" s="368">
        <f>C69+C71</f>
        <v>672262982</v>
      </c>
      <c r="D68" s="368">
        <f>D69+D71</f>
        <v>55225847</v>
      </c>
      <c r="E68" s="368">
        <f>E69+E71</f>
        <v>727488829</v>
      </c>
    </row>
    <row r="69" spans="2:5" ht="14.25" x14ac:dyDescent="0.2">
      <c r="B69" s="696" t="s">
        <v>370</v>
      </c>
      <c r="C69" s="375">
        <v>633054868</v>
      </c>
      <c r="D69" s="375">
        <v>55225847</v>
      </c>
      <c r="E69" s="374">
        <f>SUM(C69:D69)</f>
        <v>688280715</v>
      </c>
    </row>
    <row r="70" spans="2:5" ht="15" x14ac:dyDescent="0.25">
      <c r="B70" s="367" t="s">
        <v>355</v>
      </c>
      <c r="C70" s="376"/>
      <c r="D70" s="376"/>
      <c r="E70" s="374"/>
    </row>
    <row r="71" spans="2:5" ht="25.5" x14ac:dyDescent="0.2">
      <c r="B71" s="697" t="s">
        <v>641</v>
      </c>
      <c r="C71" s="391">
        <v>39208114</v>
      </c>
      <c r="D71" s="391"/>
      <c r="E71" s="392">
        <f>SUM(C71:D71)</f>
        <v>39208114</v>
      </c>
    </row>
    <row r="72" spans="2:5" ht="8.1" customHeight="1" x14ac:dyDescent="0.2">
      <c r="B72" s="378"/>
      <c r="C72" s="375"/>
      <c r="D72" s="375"/>
      <c r="E72" s="379"/>
    </row>
    <row r="73" spans="2:5" ht="15" x14ac:dyDescent="0.25">
      <c r="B73" s="367" t="s">
        <v>371</v>
      </c>
      <c r="C73" s="368">
        <v>95006148</v>
      </c>
      <c r="D73" s="368"/>
      <c r="E73" s="369">
        <f>SUM(C73:D73)</f>
        <v>95006148</v>
      </c>
    </row>
    <row r="74" spans="2:5" ht="8.1" customHeight="1" x14ac:dyDescent="0.2">
      <c r="B74" s="370"/>
      <c r="C74" s="371"/>
      <c r="D74" s="371"/>
      <c r="E74" s="372"/>
    </row>
    <row r="75" spans="2:5" ht="15" x14ac:dyDescent="0.25">
      <c r="B75" s="367" t="s">
        <v>372</v>
      </c>
      <c r="C75" s="368">
        <v>21381199</v>
      </c>
      <c r="D75" s="368"/>
      <c r="E75" s="369">
        <f>SUM(C75:D75)</f>
        <v>21381199</v>
      </c>
    </row>
    <row r="76" spans="2:5" ht="8.1" customHeight="1" x14ac:dyDescent="0.2">
      <c r="B76" s="370"/>
      <c r="C76" s="371"/>
      <c r="D76" s="371"/>
      <c r="E76" s="372"/>
    </row>
    <row r="77" spans="2:5" ht="15" x14ac:dyDescent="0.25">
      <c r="B77" s="367" t="s">
        <v>710</v>
      </c>
      <c r="C77" s="368">
        <v>393374186</v>
      </c>
      <c r="D77" s="411">
        <v>32009400</v>
      </c>
      <c r="E77" s="369">
        <f>SUM(C77:D77)</f>
        <v>425383586</v>
      </c>
    </row>
    <row r="78" spans="2:5" ht="8.1" customHeight="1" x14ac:dyDescent="0.2">
      <c r="B78" s="370"/>
      <c r="C78" s="371"/>
      <c r="D78" s="371"/>
      <c r="E78" s="372"/>
    </row>
    <row r="79" spans="2:5" ht="15" x14ac:dyDescent="0.25">
      <c r="B79" s="367" t="s">
        <v>149</v>
      </c>
      <c r="C79" s="368">
        <f>306407168+21529892+25000000</f>
        <v>352937060</v>
      </c>
      <c r="D79" s="368"/>
      <c r="E79" s="369">
        <f>SUM(C79:D79)</f>
        <v>352937060</v>
      </c>
    </row>
    <row r="80" spans="2:5" ht="8.1" customHeight="1" x14ac:dyDescent="0.2">
      <c r="B80" s="370"/>
      <c r="C80" s="371"/>
      <c r="D80" s="371"/>
      <c r="E80" s="372"/>
    </row>
    <row r="81" spans="2:5" ht="15" x14ac:dyDescent="0.25">
      <c r="B81" s="367" t="s">
        <v>87</v>
      </c>
      <c r="C81" s="368">
        <v>243041230</v>
      </c>
      <c r="D81" s="368"/>
      <c r="E81" s="369">
        <f>SUM(C81:D81)</f>
        <v>243041230</v>
      </c>
    </row>
    <row r="82" spans="2:5" ht="8.1" customHeight="1" thickBot="1" x14ac:dyDescent="0.25">
      <c r="B82" s="400"/>
      <c r="C82" s="401"/>
      <c r="D82" s="401"/>
      <c r="E82" s="402"/>
    </row>
    <row r="83" spans="2:5" ht="15.75" thickTop="1" x14ac:dyDescent="0.25">
      <c r="B83" s="367" t="s">
        <v>88</v>
      </c>
      <c r="C83" s="368">
        <v>314230866</v>
      </c>
      <c r="D83" s="368"/>
      <c r="E83" s="369">
        <f>SUM(C83:D83)</f>
        <v>314230866</v>
      </c>
    </row>
    <row r="84" spans="2:5" ht="15" x14ac:dyDescent="0.25">
      <c r="B84" s="367"/>
      <c r="C84" s="368"/>
      <c r="D84" s="368"/>
      <c r="E84" s="369"/>
    </row>
    <row r="85" spans="2:5" ht="15" x14ac:dyDescent="0.25">
      <c r="B85" s="367" t="s">
        <v>373</v>
      </c>
      <c r="C85" s="368">
        <f>SUM(C86:C91)</f>
        <v>257727076</v>
      </c>
      <c r="D85" s="368"/>
      <c r="E85" s="369">
        <f t="shared" ref="E85:E91" si="1">SUM(C85:D85)</f>
        <v>257727076</v>
      </c>
    </row>
    <row r="86" spans="2:5" ht="14.25" x14ac:dyDescent="0.2">
      <c r="B86" s="383" t="s">
        <v>405</v>
      </c>
      <c r="C86" s="375">
        <v>160881734</v>
      </c>
      <c r="D86" s="375"/>
      <c r="E86" s="374">
        <f t="shared" si="1"/>
        <v>160881734</v>
      </c>
    </row>
    <row r="87" spans="2:5" ht="14.25" x14ac:dyDescent="0.2">
      <c r="B87" s="378" t="s">
        <v>374</v>
      </c>
      <c r="C87" s="375">
        <v>30698744</v>
      </c>
      <c r="D87" s="375"/>
      <c r="E87" s="374">
        <f t="shared" si="1"/>
        <v>30698744</v>
      </c>
    </row>
    <row r="88" spans="2:5" ht="14.25" x14ac:dyDescent="0.2">
      <c r="B88" s="383" t="s">
        <v>404</v>
      </c>
      <c r="C88" s="375">
        <v>22259837</v>
      </c>
      <c r="D88" s="375"/>
      <c r="E88" s="374">
        <f t="shared" si="1"/>
        <v>22259837</v>
      </c>
    </row>
    <row r="89" spans="2:5" ht="14.25" x14ac:dyDescent="0.2">
      <c r="B89" s="378" t="s">
        <v>234</v>
      </c>
      <c r="C89" s="375">
        <v>21116698</v>
      </c>
      <c r="D89" s="375"/>
      <c r="E89" s="374">
        <f t="shared" si="1"/>
        <v>21116698</v>
      </c>
    </row>
    <row r="90" spans="2:5" ht="14.25" x14ac:dyDescent="0.2">
      <c r="B90" s="383" t="s">
        <v>628</v>
      </c>
      <c r="C90" s="375">
        <v>11405958</v>
      </c>
      <c r="D90" s="375"/>
      <c r="E90" s="374">
        <f t="shared" si="1"/>
        <v>11405958</v>
      </c>
    </row>
    <row r="91" spans="2:5" ht="14.25" x14ac:dyDescent="0.2">
      <c r="B91" s="378" t="s">
        <v>627</v>
      </c>
      <c r="C91" s="375">
        <v>11364105</v>
      </c>
      <c r="D91" s="375"/>
      <c r="E91" s="374">
        <f t="shared" si="1"/>
        <v>11364105</v>
      </c>
    </row>
    <row r="92" spans="2:5" ht="8.1" customHeight="1" x14ac:dyDescent="0.2">
      <c r="B92" s="370"/>
      <c r="C92" s="371"/>
      <c r="D92" s="371"/>
      <c r="E92" s="372"/>
    </row>
    <row r="93" spans="2:5" ht="15" x14ac:dyDescent="0.25">
      <c r="B93" s="367" t="s">
        <v>375</v>
      </c>
      <c r="C93" s="368">
        <f>SUM(C94:C132)</f>
        <v>2308377618</v>
      </c>
      <c r="D93" s="368">
        <f>SUM(D94:D132)</f>
        <v>4132871496</v>
      </c>
      <c r="E93" s="369">
        <f>SUM(C93:D93)</f>
        <v>6441249114</v>
      </c>
    </row>
    <row r="94" spans="2:5" ht="14.25" x14ac:dyDescent="0.2">
      <c r="B94" s="383" t="s">
        <v>403</v>
      </c>
      <c r="C94" s="375">
        <v>122888673</v>
      </c>
      <c r="D94" s="375">
        <v>100244836</v>
      </c>
      <c r="E94" s="374">
        <f t="shared" ref="E94:E132" si="2">SUM(C94:D94)</f>
        <v>223133509</v>
      </c>
    </row>
    <row r="95" spans="2:5" ht="14.25" x14ac:dyDescent="0.2">
      <c r="B95" s="383" t="s">
        <v>406</v>
      </c>
      <c r="C95" s="375">
        <v>63332094</v>
      </c>
      <c r="D95" s="375">
        <v>77148998</v>
      </c>
      <c r="E95" s="374">
        <f t="shared" si="2"/>
        <v>140481092</v>
      </c>
    </row>
    <row r="96" spans="2:5" ht="14.25" x14ac:dyDescent="0.2">
      <c r="B96" s="383" t="s">
        <v>407</v>
      </c>
      <c r="C96" s="375">
        <v>228557762</v>
      </c>
      <c r="D96" s="375">
        <v>185988198</v>
      </c>
      <c r="E96" s="374">
        <f t="shared" si="2"/>
        <v>414545960</v>
      </c>
    </row>
    <row r="97" spans="2:5" ht="14.25" x14ac:dyDescent="0.2">
      <c r="B97" s="383" t="s">
        <v>408</v>
      </c>
      <c r="C97" s="375">
        <v>53093284</v>
      </c>
      <c r="D97" s="375">
        <v>32965291</v>
      </c>
      <c r="E97" s="374">
        <f t="shared" si="2"/>
        <v>86058575</v>
      </c>
    </row>
    <row r="98" spans="2:5" ht="14.25" x14ac:dyDescent="0.2">
      <c r="B98" s="383" t="s">
        <v>409</v>
      </c>
      <c r="C98" s="375">
        <v>19809937</v>
      </c>
      <c r="D98" s="375">
        <v>43790385</v>
      </c>
      <c r="E98" s="374">
        <f t="shared" si="2"/>
        <v>63600322</v>
      </c>
    </row>
    <row r="99" spans="2:5" ht="14.25" x14ac:dyDescent="0.2">
      <c r="B99" s="383" t="s">
        <v>410</v>
      </c>
      <c r="C99" s="375">
        <v>18068931</v>
      </c>
      <c r="D99" s="375">
        <v>67149197</v>
      </c>
      <c r="E99" s="374">
        <f t="shared" si="2"/>
        <v>85218128</v>
      </c>
    </row>
    <row r="100" spans="2:5" ht="14.25" x14ac:dyDescent="0.2">
      <c r="B100" s="383" t="s">
        <v>411</v>
      </c>
      <c r="C100" s="375">
        <v>42898582</v>
      </c>
      <c r="D100" s="375"/>
      <c r="E100" s="374">
        <f t="shared" si="2"/>
        <v>42898582</v>
      </c>
    </row>
    <row r="101" spans="2:5" ht="14.25" x14ac:dyDescent="0.2">
      <c r="B101" s="378" t="s">
        <v>376</v>
      </c>
      <c r="C101" s="375">
        <v>27952168</v>
      </c>
      <c r="D101" s="375"/>
      <c r="E101" s="374">
        <f t="shared" si="2"/>
        <v>27952168</v>
      </c>
    </row>
    <row r="102" spans="2:5" ht="14.25" x14ac:dyDescent="0.2">
      <c r="B102" s="378" t="s">
        <v>377</v>
      </c>
      <c r="C102" s="375">
        <v>23603656</v>
      </c>
      <c r="D102" s="375"/>
      <c r="E102" s="374">
        <f t="shared" si="2"/>
        <v>23603656</v>
      </c>
    </row>
    <row r="103" spans="2:5" ht="14.25" x14ac:dyDescent="0.2">
      <c r="B103" s="383" t="s">
        <v>412</v>
      </c>
      <c r="C103" s="375">
        <v>8167416</v>
      </c>
      <c r="D103" s="375">
        <v>7663506</v>
      </c>
      <c r="E103" s="374">
        <f t="shared" si="2"/>
        <v>15830922</v>
      </c>
    </row>
    <row r="104" spans="2:5" ht="14.25" x14ac:dyDescent="0.2">
      <c r="B104" s="378" t="s">
        <v>378</v>
      </c>
      <c r="C104" s="375">
        <v>10988659</v>
      </c>
      <c r="D104" s="375"/>
      <c r="E104" s="374">
        <f t="shared" si="2"/>
        <v>10988659</v>
      </c>
    </row>
    <row r="105" spans="2:5" ht="14.25" x14ac:dyDescent="0.2">
      <c r="B105" s="378" t="s">
        <v>379</v>
      </c>
      <c r="C105" s="375">
        <v>5653132</v>
      </c>
      <c r="D105" s="375">
        <v>3598873</v>
      </c>
      <c r="E105" s="374">
        <f t="shared" si="2"/>
        <v>9252005</v>
      </c>
    </row>
    <row r="106" spans="2:5" ht="14.25" x14ac:dyDescent="0.2">
      <c r="B106" s="383" t="s">
        <v>413</v>
      </c>
      <c r="C106" s="375">
        <v>263843085</v>
      </c>
      <c r="D106" s="375">
        <v>620942579</v>
      </c>
      <c r="E106" s="374">
        <f t="shared" si="2"/>
        <v>884785664</v>
      </c>
    </row>
    <row r="107" spans="2:5" ht="14.25" x14ac:dyDescent="0.2">
      <c r="B107" s="383" t="s">
        <v>414</v>
      </c>
      <c r="C107" s="375">
        <v>194754398</v>
      </c>
      <c r="D107" s="375">
        <v>353849539</v>
      </c>
      <c r="E107" s="374">
        <f t="shared" si="2"/>
        <v>548603937</v>
      </c>
    </row>
    <row r="108" spans="2:5" ht="14.25" x14ac:dyDescent="0.2">
      <c r="B108" s="378" t="s">
        <v>380</v>
      </c>
      <c r="C108" s="375">
        <v>141313216</v>
      </c>
      <c r="D108" s="375"/>
      <c r="E108" s="374">
        <f t="shared" si="2"/>
        <v>141313216</v>
      </c>
    </row>
    <row r="109" spans="2:5" ht="14.25" x14ac:dyDescent="0.2">
      <c r="B109" s="378" t="s">
        <v>381</v>
      </c>
      <c r="C109" s="375">
        <v>44307929</v>
      </c>
      <c r="D109" s="375"/>
      <c r="E109" s="374">
        <f t="shared" si="2"/>
        <v>44307929</v>
      </c>
    </row>
    <row r="110" spans="2:5" ht="14.25" x14ac:dyDescent="0.2">
      <c r="B110" s="383" t="s">
        <v>415</v>
      </c>
      <c r="C110" s="375">
        <v>2806540</v>
      </c>
      <c r="D110" s="375"/>
      <c r="E110" s="374">
        <f t="shared" si="2"/>
        <v>2806540</v>
      </c>
    </row>
    <row r="111" spans="2:5" ht="14.25" x14ac:dyDescent="0.2">
      <c r="B111" s="383" t="s">
        <v>416</v>
      </c>
      <c r="C111" s="375">
        <v>19682920</v>
      </c>
      <c r="D111" s="375">
        <v>164709443</v>
      </c>
      <c r="E111" s="374">
        <f t="shared" si="2"/>
        <v>184392363</v>
      </c>
    </row>
    <row r="112" spans="2:5" ht="14.25" x14ac:dyDescent="0.2">
      <c r="B112" s="383" t="s">
        <v>417</v>
      </c>
      <c r="C112" s="375">
        <v>14883306</v>
      </c>
      <c r="D112" s="375"/>
      <c r="E112" s="374">
        <f t="shared" si="2"/>
        <v>14883306</v>
      </c>
    </row>
    <row r="113" spans="2:5" ht="14.25" x14ac:dyDescent="0.2">
      <c r="B113" s="383" t="s">
        <v>418</v>
      </c>
      <c r="C113" s="375">
        <v>16349778</v>
      </c>
      <c r="D113" s="375"/>
      <c r="E113" s="374">
        <f t="shared" si="2"/>
        <v>16349778</v>
      </c>
    </row>
    <row r="114" spans="2:5" ht="14.25" x14ac:dyDescent="0.2">
      <c r="B114" s="383" t="s">
        <v>419</v>
      </c>
      <c r="C114" s="375">
        <v>230705840</v>
      </c>
      <c r="D114" s="375">
        <v>135570123</v>
      </c>
      <c r="E114" s="374">
        <f t="shared" si="2"/>
        <v>366275963</v>
      </c>
    </row>
    <row r="115" spans="2:5" ht="14.25" x14ac:dyDescent="0.2">
      <c r="B115" s="383" t="s">
        <v>420</v>
      </c>
      <c r="C115" s="375">
        <v>97004118</v>
      </c>
      <c r="D115" s="375"/>
      <c r="E115" s="374">
        <f t="shared" si="2"/>
        <v>97004118</v>
      </c>
    </row>
    <row r="116" spans="2:5" ht="14.25" x14ac:dyDescent="0.2">
      <c r="B116" s="378" t="s">
        <v>382</v>
      </c>
      <c r="C116" s="375">
        <v>13772098</v>
      </c>
      <c r="D116" s="375"/>
      <c r="E116" s="374">
        <f t="shared" si="2"/>
        <v>13772098</v>
      </c>
    </row>
    <row r="117" spans="2:5" ht="14.25" x14ac:dyDescent="0.2">
      <c r="B117" s="383" t="s">
        <v>421</v>
      </c>
      <c r="C117" s="375">
        <v>8412709</v>
      </c>
      <c r="D117" s="375"/>
      <c r="E117" s="374">
        <f t="shared" si="2"/>
        <v>8412709</v>
      </c>
    </row>
    <row r="118" spans="2:5" ht="14.25" x14ac:dyDescent="0.2">
      <c r="B118" s="378" t="s">
        <v>383</v>
      </c>
      <c r="C118" s="375">
        <v>103531788</v>
      </c>
      <c r="D118" s="375"/>
      <c r="E118" s="374">
        <f t="shared" si="2"/>
        <v>103531788</v>
      </c>
    </row>
    <row r="119" spans="2:5" ht="14.25" x14ac:dyDescent="0.2">
      <c r="B119" s="378" t="s">
        <v>384</v>
      </c>
      <c r="C119" s="375">
        <v>45498017</v>
      </c>
      <c r="D119" s="375"/>
      <c r="E119" s="374">
        <f t="shared" si="2"/>
        <v>45498017</v>
      </c>
    </row>
    <row r="120" spans="2:5" ht="14.25" x14ac:dyDescent="0.2">
      <c r="B120" s="383" t="s">
        <v>422</v>
      </c>
      <c r="C120" s="375">
        <v>115022799</v>
      </c>
      <c r="D120" s="375">
        <v>1703669006</v>
      </c>
      <c r="E120" s="374">
        <f t="shared" si="2"/>
        <v>1818691805</v>
      </c>
    </row>
    <row r="121" spans="2:5" ht="14.25" x14ac:dyDescent="0.2">
      <c r="B121" s="383" t="s">
        <v>423</v>
      </c>
      <c r="C121" s="375">
        <v>87105859</v>
      </c>
      <c r="D121" s="375">
        <v>335000000</v>
      </c>
      <c r="E121" s="374">
        <f t="shared" si="2"/>
        <v>422105859</v>
      </c>
    </row>
    <row r="122" spans="2:5" ht="14.25" x14ac:dyDescent="0.2">
      <c r="B122" s="383" t="s">
        <v>424</v>
      </c>
      <c r="C122" s="375">
        <v>26743110</v>
      </c>
      <c r="D122" s="375"/>
      <c r="E122" s="374">
        <f t="shared" si="2"/>
        <v>26743110</v>
      </c>
    </row>
    <row r="123" spans="2:5" ht="14.25" x14ac:dyDescent="0.2">
      <c r="B123" s="383" t="s">
        <v>425</v>
      </c>
      <c r="C123" s="375">
        <v>57463653</v>
      </c>
      <c r="D123" s="375">
        <v>232969651</v>
      </c>
      <c r="E123" s="374">
        <f t="shared" si="2"/>
        <v>290433304</v>
      </c>
    </row>
    <row r="124" spans="2:5" ht="14.25" x14ac:dyDescent="0.2">
      <c r="B124" s="378" t="s">
        <v>385</v>
      </c>
      <c r="C124" s="375">
        <v>11083876</v>
      </c>
      <c r="D124" s="375"/>
      <c r="E124" s="374">
        <f t="shared" si="2"/>
        <v>11083876</v>
      </c>
    </row>
    <row r="125" spans="2:5" ht="14.25" x14ac:dyDescent="0.2">
      <c r="B125" s="383" t="s">
        <v>426</v>
      </c>
      <c r="C125" s="375">
        <v>34458029</v>
      </c>
      <c r="D125" s="375">
        <f>50655109</f>
        <v>50655109</v>
      </c>
      <c r="E125" s="374">
        <f t="shared" si="2"/>
        <v>85113138</v>
      </c>
    </row>
    <row r="126" spans="2:5" ht="14.25" x14ac:dyDescent="0.2">
      <c r="B126" s="383" t="s">
        <v>427</v>
      </c>
      <c r="C126" s="375">
        <v>18916968</v>
      </c>
      <c r="D126" s="375"/>
      <c r="E126" s="374">
        <f t="shared" si="2"/>
        <v>18916968</v>
      </c>
    </row>
    <row r="127" spans="2:5" ht="14.25" x14ac:dyDescent="0.2">
      <c r="B127" s="383" t="s">
        <v>428</v>
      </c>
      <c r="C127" s="375">
        <v>33262528</v>
      </c>
      <c r="D127" s="375"/>
      <c r="E127" s="374">
        <f t="shared" si="2"/>
        <v>33262528</v>
      </c>
    </row>
    <row r="128" spans="2:5" ht="14.25" x14ac:dyDescent="0.2">
      <c r="B128" s="383" t="s">
        <v>429</v>
      </c>
      <c r="C128" s="375">
        <v>15663230</v>
      </c>
      <c r="D128" s="375">
        <v>16956762</v>
      </c>
      <c r="E128" s="374">
        <f t="shared" si="2"/>
        <v>32619992</v>
      </c>
    </row>
    <row r="129" spans="2:5" ht="14.25" x14ac:dyDescent="0.2">
      <c r="B129" s="383" t="s">
        <v>430</v>
      </c>
      <c r="C129" s="375">
        <v>53096619</v>
      </c>
      <c r="D129" s="375"/>
      <c r="E129" s="374">
        <f t="shared" si="2"/>
        <v>53096619</v>
      </c>
    </row>
    <row r="130" spans="2:5" ht="14.25" x14ac:dyDescent="0.2">
      <c r="B130" s="383" t="s">
        <v>431</v>
      </c>
      <c r="C130" s="375">
        <v>25744122</v>
      </c>
      <c r="D130" s="375"/>
      <c r="E130" s="374">
        <f t="shared" si="2"/>
        <v>25744122</v>
      </c>
    </row>
    <row r="131" spans="2:5" ht="14.25" x14ac:dyDescent="0.2">
      <c r="B131" s="378" t="s">
        <v>629</v>
      </c>
      <c r="C131" s="375">
        <v>3173275</v>
      </c>
      <c r="D131" s="375"/>
      <c r="E131" s="374">
        <f t="shared" si="2"/>
        <v>3173275</v>
      </c>
    </row>
    <row r="132" spans="2:5" ht="14.25" x14ac:dyDescent="0.2">
      <c r="B132" s="383" t="s">
        <v>1250</v>
      </c>
      <c r="C132" s="375">
        <v>4763514</v>
      </c>
      <c r="D132" s="375"/>
      <c r="E132" s="374">
        <f t="shared" si="2"/>
        <v>4763514</v>
      </c>
    </row>
    <row r="133" spans="2:5" ht="8.1" customHeight="1" x14ac:dyDescent="0.2">
      <c r="B133" s="378"/>
      <c r="C133" s="375"/>
      <c r="D133" s="375"/>
      <c r="E133" s="379"/>
    </row>
    <row r="134" spans="2:5" ht="15" x14ac:dyDescent="0.25">
      <c r="B134" s="367" t="s">
        <v>386</v>
      </c>
      <c r="C134" s="368">
        <f>SUM(C135:C137)</f>
        <v>67296000</v>
      </c>
      <c r="D134" s="368"/>
      <c r="E134" s="369">
        <f>SUM(C134:D134)</f>
        <v>67296000</v>
      </c>
    </row>
    <row r="135" spans="2:5" ht="14.25" x14ac:dyDescent="0.2">
      <c r="B135" s="378" t="s">
        <v>642</v>
      </c>
      <c r="C135" s="375">
        <v>16296000</v>
      </c>
      <c r="D135" s="375"/>
      <c r="E135" s="374">
        <f>SUM(C135:D135)</f>
        <v>16296000</v>
      </c>
    </row>
    <row r="136" spans="2:5" ht="14.25" x14ac:dyDescent="0.2">
      <c r="B136" s="383" t="s">
        <v>1302</v>
      </c>
      <c r="C136" s="375">
        <v>18000000</v>
      </c>
      <c r="D136" s="375"/>
      <c r="E136" s="374">
        <f>SUM(C136:D136)</f>
        <v>18000000</v>
      </c>
    </row>
    <row r="137" spans="2:5" ht="14.25" x14ac:dyDescent="0.2">
      <c r="B137" s="378" t="s">
        <v>387</v>
      </c>
      <c r="C137" s="375">
        <v>33000000</v>
      </c>
      <c r="D137" s="375"/>
      <c r="E137" s="374">
        <f>SUM(C137:D137)</f>
        <v>33000000</v>
      </c>
    </row>
    <row r="138" spans="2:5" ht="8.1" customHeight="1" x14ac:dyDescent="0.2">
      <c r="B138" s="378"/>
      <c r="C138" s="375"/>
      <c r="D138" s="375"/>
      <c r="E138" s="379"/>
    </row>
    <row r="139" spans="2:5" ht="15" x14ac:dyDescent="0.25">
      <c r="B139" s="367" t="s">
        <v>151</v>
      </c>
      <c r="C139" s="368">
        <f>C140</f>
        <v>2782282984</v>
      </c>
      <c r="D139" s="368">
        <f>D140</f>
        <v>1569139898</v>
      </c>
      <c r="E139" s="369">
        <f>SUM(C139:D139)</f>
        <v>4351422882</v>
      </c>
    </row>
    <row r="140" spans="2:5" ht="14.25" x14ac:dyDescent="0.2">
      <c r="B140" s="378" t="s">
        <v>151</v>
      </c>
      <c r="C140" s="375">
        <v>2782282984</v>
      </c>
      <c r="D140" s="375">
        <f>821423721+652812688+94903489</f>
        <v>1569139898</v>
      </c>
      <c r="E140" s="374">
        <f>SUM(C140:D140)</f>
        <v>4351422882</v>
      </c>
    </row>
    <row r="141" spans="2:5" ht="8.1" customHeight="1" thickBot="1" x14ac:dyDescent="0.25">
      <c r="B141" s="370"/>
      <c r="C141" s="371"/>
      <c r="D141" s="371"/>
      <c r="E141" s="372"/>
    </row>
    <row r="142" spans="2:5" ht="17.25" thickTop="1" thickBot="1" x14ac:dyDescent="0.25">
      <c r="B142" s="694" t="s">
        <v>3</v>
      </c>
      <c r="C142" s="695">
        <f>C139+C134+C93+C85+C83+C81+C79+C77+C75+C68+C66+C64+C62+C60+C58+C56+C46+C41+C36+C34+C32+C30+C28+C26+C21+C11+C9+C48+C73</f>
        <v>10872529362</v>
      </c>
      <c r="D142" s="695">
        <f>D139+D134+D93+D85+D83+D81+D79+D77+D75+D68+D66+D64+D62+D60+D58+D56+D46+D41+D36+D34+D32+D30+D28+D26+D21+D11+D9+D48+D73</f>
        <v>11110212505</v>
      </c>
      <c r="E142" s="695">
        <f>E139+E134+E93+E85+E83+E81+E79+E77+E75+E68+E66+E64+E62+E60+E58+E56+E46+E41+E36+E34+E32+E30+E28+E26+E21+E11+E9+E48+E73</f>
        <v>21982741867</v>
      </c>
    </row>
    <row r="143" spans="2:5" ht="15" thickTop="1" x14ac:dyDescent="0.2">
      <c r="B143" s="380"/>
      <c r="C143" s="357"/>
      <c r="D143" s="357"/>
      <c r="E143" s="357"/>
    </row>
    <row r="144" spans="2:5" ht="41.45" customHeight="1" x14ac:dyDescent="0.2">
      <c r="B144" s="1194" t="s">
        <v>1297</v>
      </c>
      <c r="C144" s="1194"/>
      <c r="D144" s="1194"/>
      <c r="E144" s="1194"/>
    </row>
    <row r="145" spans="2:5" ht="14.25" x14ac:dyDescent="0.2">
      <c r="B145" s="380"/>
      <c r="C145" s="357"/>
      <c r="D145" s="357"/>
      <c r="E145" s="357"/>
    </row>
    <row r="146" spans="2:5" ht="14.25" x14ac:dyDescent="0.2">
      <c r="B146" s="380"/>
      <c r="C146" s="357"/>
      <c r="D146" s="357"/>
      <c r="E146" s="357"/>
    </row>
    <row r="147" spans="2:5" ht="14.25" x14ac:dyDescent="0.2">
      <c r="B147" s="380"/>
      <c r="C147" s="357"/>
      <c r="D147" s="357"/>
      <c r="E147" s="357"/>
    </row>
    <row r="148" spans="2:5" ht="14.25" x14ac:dyDescent="0.2">
      <c r="B148" s="380"/>
      <c r="C148" s="357"/>
      <c r="D148" s="357"/>
      <c r="E148" s="357"/>
    </row>
    <row r="149" spans="2:5" ht="14.25" x14ac:dyDescent="0.2">
      <c r="B149" s="380"/>
      <c r="C149" s="357"/>
      <c r="D149" s="357"/>
      <c r="E149" s="357"/>
    </row>
    <row r="150" spans="2:5" ht="14.25" x14ac:dyDescent="0.2">
      <c r="B150" s="380"/>
      <c r="C150" s="357"/>
      <c r="D150" s="357"/>
      <c r="E150" s="357"/>
    </row>
    <row r="151" spans="2:5" ht="14.25" x14ac:dyDescent="0.2">
      <c r="B151" s="380"/>
      <c r="C151" s="357"/>
      <c r="D151" s="357"/>
      <c r="E151" s="357"/>
    </row>
    <row r="152" spans="2:5" ht="14.25" x14ac:dyDescent="0.2">
      <c r="B152" s="380"/>
      <c r="C152" s="357"/>
      <c r="D152" s="357"/>
      <c r="E152" s="357"/>
    </row>
    <row r="153" spans="2:5" ht="14.25" x14ac:dyDescent="0.2">
      <c r="B153" s="380"/>
      <c r="C153" s="357"/>
      <c r="D153" s="357"/>
      <c r="E153" s="357"/>
    </row>
    <row r="154" spans="2:5" ht="14.25" x14ac:dyDescent="0.2">
      <c r="B154" s="380"/>
      <c r="C154" s="357"/>
      <c r="D154" s="357"/>
      <c r="E154" s="357"/>
    </row>
    <row r="155" spans="2:5" ht="14.25" x14ac:dyDescent="0.2">
      <c r="B155" s="380"/>
      <c r="C155" s="357"/>
      <c r="D155" s="357"/>
      <c r="E155" s="357"/>
    </row>
    <row r="156" spans="2:5" ht="14.25" x14ac:dyDescent="0.2">
      <c r="B156" s="380"/>
      <c r="C156" s="357"/>
      <c r="D156" s="357"/>
      <c r="E156" s="357"/>
    </row>
    <row r="157" spans="2:5" ht="14.25" x14ac:dyDescent="0.2">
      <c r="B157" s="380"/>
      <c r="C157" s="357"/>
      <c r="D157" s="357"/>
      <c r="E157" s="357"/>
    </row>
    <row r="158" spans="2:5" ht="14.25" x14ac:dyDescent="0.2">
      <c r="B158" s="380"/>
      <c r="C158" s="357"/>
      <c r="D158" s="357"/>
      <c r="E158" s="357"/>
    </row>
    <row r="159" spans="2:5" ht="14.25" x14ac:dyDescent="0.2">
      <c r="B159" s="380"/>
      <c r="C159" s="357"/>
      <c r="D159" s="357"/>
      <c r="E159" s="357"/>
    </row>
    <row r="160" spans="2:5" ht="14.25" x14ac:dyDescent="0.2">
      <c r="B160" s="380"/>
      <c r="C160" s="357"/>
      <c r="D160" s="357"/>
      <c r="E160" s="357"/>
    </row>
  </sheetData>
  <mergeCells count="9">
    <mergeCell ref="B144:E144"/>
    <mergeCell ref="B1:E1"/>
    <mergeCell ref="B2:E2"/>
    <mergeCell ref="B3:E3"/>
    <mergeCell ref="A4:E4"/>
    <mergeCell ref="B6:B7"/>
    <mergeCell ref="C6:C7"/>
    <mergeCell ref="D6:D7"/>
    <mergeCell ref="E6:E7"/>
  </mergeCells>
  <printOptions horizontalCentered="1"/>
  <pageMargins left="0" right="0" top="0.35433070866141736" bottom="0.35433070866141736" header="0.31496062992125984" footer="0.31496062992125984"/>
  <pageSetup scale="73" orientation="portrait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E58"/>
  <sheetViews>
    <sheetView zoomScaleNormal="100" workbookViewId="0">
      <pane xSplit="3" ySplit="8" topLeftCell="D9" activePane="bottomRight" state="frozen"/>
      <selection activeCell="A77" sqref="A77"/>
      <selection pane="topRight" activeCell="A77" sqref="A77"/>
      <selection pane="bottomLeft" activeCell="A77" sqref="A77"/>
      <selection pane="bottomRight" activeCell="D26" sqref="D26"/>
    </sheetView>
  </sheetViews>
  <sheetFormatPr baseColWidth="10" defaultColWidth="11.42578125" defaultRowHeight="18" customHeight="1" x14ac:dyDescent="0.25"/>
  <cols>
    <col min="1" max="1" width="3.28515625" style="138" customWidth="1"/>
    <col min="2" max="2" width="4.28515625" style="138" customWidth="1"/>
    <col min="3" max="3" width="55.85546875" style="138" customWidth="1"/>
    <col min="4" max="4" width="20.42578125" style="138" customWidth="1"/>
    <col min="5" max="5" width="0.85546875" style="138" customWidth="1"/>
    <col min="6" max="16384" width="11.42578125" style="138"/>
  </cols>
  <sheetData>
    <row r="1" spans="1:5" ht="26.45" customHeight="1" x14ac:dyDescent="0.25">
      <c r="A1" s="1093" t="s">
        <v>728</v>
      </c>
      <c r="B1" s="1093"/>
      <c r="C1" s="1093"/>
      <c r="D1" s="1093"/>
      <c r="E1" s="1093"/>
    </row>
    <row r="2" spans="1:5" ht="28.15" customHeight="1" x14ac:dyDescent="0.25">
      <c r="A2" s="997" t="s">
        <v>726</v>
      </c>
      <c r="B2" s="997"/>
      <c r="C2" s="1093"/>
      <c r="D2" s="1093"/>
      <c r="E2" s="1093"/>
    </row>
    <row r="3" spans="1:5" ht="14.25" customHeight="1" x14ac:dyDescent="0.25">
      <c r="A3" s="1137" t="s">
        <v>625</v>
      </c>
      <c r="B3" s="1137"/>
      <c r="C3" s="1137"/>
      <c r="D3" s="1137"/>
      <c r="E3" s="1137"/>
    </row>
    <row r="4" spans="1:5" ht="15" customHeight="1" x14ac:dyDescent="0.25">
      <c r="A4" s="1094" t="s">
        <v>15</v>
      </c>
      <c r="B4" s="1094"/>
      <c r="C4" s="1094"/>
      <c r="D4" s="1094"/>
      <c r="E4" s="1094"/>
    </row>
    <row r="5" spans="1:5" ht="9.9499999999999993" customHeight="1" thickBot="1" x14ac:dyDescent="0.3">
      <c r="A5" s="319"/>
      <c r="B5" s="319"/>
      <c r="C5" s="319"/>
      <c r="D5" s="319"/>
      <c r="E5" s="319"/>
    </row>
    <row r="6" spans="1:5" ht="16.5" thickTop="1" x14ac:dyDescent="0.25">
      <c r="A6" s="1127" t="s">
        <v>667</v>
      </c>
      <c r="B6" s="1128"/>
      <c r="C6" s="1129"/>
      <c r="D6" s="1133" t="s">
        <v>19</v>
      </c>
      <c r="E6" s="1208"/>
    </row>
    <row r="7" spans="1:5" s="139" customFormat="1" ht="16.5" thickBot="1" x14ac:dyDescent="0.3">
      <c r="A7" s="1130"/>
      <c r="B7" s="1131"/>
      <c r="C7" s="1132"/>
      <c r="D7" s="1134"/>
      <c r="E7" s="1209"/>
    </row>
    <row r="8" spans="1:5" ht="8.1" customHeight="1" thickTop="1" thickBot="1" x14ac:dyDescent="0.3">
      <c r="A8" s="206"/>
      <c r="B8" s="320"/>
      <c r="C8" s="205"/>
      <c r="D8" s="205"/>
      <c r="E8" s="207"/>
    </row>
    <row r="9" spans="1:5" ht="15" customHeight="1" thickTop="1" x14ac:dyDescent="0.25">
      <c r="A9" s="321"/>
      <c r="B9" s="421"/>
      <c r="C9" s="337"/>
      <c r="D9" s="141"/>
      <c r="E9" s="140"/>
    </row>
    <row r="10" spans="1:5" s="605" customFormat="1" ht="15" customHeight="1" x14ac:dyDescent="0.25">
      <c r="A10" s="429" t="s">
        <v>663</v>
      </c>
      <c r="B10" s="424"/>
      <c r="C10" s="700" t="s">
        <v>1319</v>
      </c>
      <c r="D10" s="702">
        <f>SUM(D11:D12)</f>
        <v>10872529362</v>
      </c>
      <c r="E10" s="604"/>
    </row>
    <row r="11" spans="1:5" s="603" customFormat="1" ht="15" customHeight="1" x14ac:dyDescent="0.2">
      <c r="A11" s="698"/>
      <c r="B11" s="159">
        <v>11</v>
      </c>
      <c r="C11" s="699" t="s">
        <v>665</v>
      </c>
      <c r="D11" s="602">
        <f>2004910910</f>
        <v>2004910910</v>
      </c>
      <c r="E11" s="143"/>
    </row>
    <row r="12" spans="1:5" s="603" customFormat="1" ht="15" customHeight="1" x14ac:dyDescent="0.2">
      <c r="A12" s="698"/>
      <c r="B12" s="159">
        <v>15</v>
      </c>
      <c r="C12" s="699" t="s">
        <v>666</v>
      </c>
      <c r="D12" s="602">
        <f>8829207351+13411101+25000000</f>
        <v>8867618452</v>
      </c>
      <c r="E12" s="143"/>
    </row>
    <row r="13" spans="1:5" ht="15" customHeight="1" x14ac:dyDescent="0.25">
      <c r="A13" s="430"/>
      <c r="B13" s="425"/>
      <c r="C13" s="422"/>
      <c r="D13" s="826"/>
      <c r="E13" s="143"/>
    </row>
    <row r="14" spans="1:5" s="704" customFormat="1" ht="15" customHeight="1" x14ac:dyDescent="0.2">
      <c r="A14" s="429" t="s">
        <v>664</v>
      </c>
      <c r="B14" s="425"/>
      <c r="C14" s="701" t="s">
        <v>626</v>
      </c>
      <c r="D14" s="702">
        <f>D15</f>
        <v>11110212505</v>
      </c>
      <c r="E14" s="703"/>
    </row>
    <row r="15" spans="1:5" s="664" customFormat="1" ht="15" customHeight="1" x14ac:dyDescent="0.2">
      <c r="A15" s="181"/>
      <c r="B15" s="159">
        <v>25</v>
      </c>
      <c r="C15" s="596" t="s">
        <v>666</v>
      </c>
      <c r="D15" s="602">
        <v>11110212505</v>
      </c>
      <c r="E15" s="705"/>
    </row>
    <row r="16" spans="1:5" ht="15" customHeight="1" x14ac:dyDescent="0.25">
      <c r="A16" s="181"/>
      <c r="B16" s="159"/>
      <c r="C16" s="423"/>
      <c r="D16" s="826"/>
      <c r="E16" s="143"/>
    </row>
    <row r="17" spans="1:5" ht="15" customHeight="1" x14ac:dyDescent="0.25">
      <c r="A17" s="181"/>
      <c r="B17" s="160"/>
      <c r="C17" s="200"/>
      <c r="D17" s="826"/>
      <c r="E17" s="143"/>
    </row>
    <row r="18" spans="1:5" ht="15" customHeight="1" x14ac:dyDescent="0.25">
      <c r="A18" s="181"/>
      <c r="B18" s="160"/>
      <c r="C18" s="144"/>
      <c r="D18" s="426"/>
      <c r="E18" s="153"/>
    </row>
    <row r="19" spans="1:5" ht="6" customHeight="1" thickBot="1" x14ac:dyDescent="0.3">
      <c r="A19" s="145"/>
      <c r="B19" s="330"/>
      <c r="C19" s="340"/>
      <c r="D19" s="427"/>
      <c r="E19" s="147"/>
    </row>
    <row r="20" spans="1:5" ht="4.5" customHeight="1" thickTop="1" thickBot="1" x14ac:dyDescent="0.3">
      <c r="A20" s="148"/>
      <c r="B20" s="148"/>
      <c r="C20" s="149"/>
      <c r="D20" s="428"/>
      <c r="E20" s="150"/>
    </row>
    <row r="21" spans="1:5" ht="3" customHeight="1" thickTop="1" x14ac:dyDescent="0.25">
      <c r="A21" s="1138" t="s">
        <v>14</v>
      </c>
      <c r="B21" s="1139"/>
      <c r="C21" s="1140"/>
      <c r="D21" s="1204">
        <f>D10+D14</f>
        <v>21982741867</v>
      </c>
      <c r="E21" s="1135"/>
    </row>
    <row r="22" spans="1:5" ht="17.45" customHeight="1" x14ac:dyDescent="0.25">
      <c r="A22" s="1141"/>
      <c r="B22" s="1142"/>
      <c r="C22" s="1143"/>
      <c r="D22" s="1205"/>
      <c r="E22" s="1206"/>
    </row>
    <row r="23" spans="1:5" ht="3.75" customHeight="1" thickBot="1" x14ac:dyDescent="0.3">
      <c r="A23" s="1144"/>
      <c r="B23" s="1145"/>
      <c r="C23" s="1146"/>
      <c r="D23" s="1207"/>
      <c r="E23" s="1136"/>
    </row>
    <row r="24" spans="1:5" ht="18" customHeight="1" thickTop="1" x14ac:dyDescent="0.25">
      <c r="A24" s="151"/>
      <c r="B24" s="151"/>
      <c r="E24" s="142"/>
    </row>
    <row r="25" spans="1:5" ht="18" customHeight="1" x14ac:dyDescent="0.25">
      <c r="A25" s="151"/>
      <c r="B25" s="151"/>
      <c r="E25" s="142"/>
    </row>
    <row r="26" spans="1:5" ht="18" customHeight="1" x14ac:dyDescent="0.25">
      <c r="A26" s="151"/>
      <c r="B26" s="151"/>
      <c r="E26" s="142"/>
    </row>
    <row r="27" spans="1:5" ht="18" customHeight="1" x14ac:dyDescent="0.25">
      <c r="A27" s="151"/>
      <c r="B27" s="151"/>
      <c r="C27" s="152"/>
      <c r="E27" s="142"/>
    </row>
    <row r="28" spans="1:5" ht="18" customHeight="1" x14ac:dyDescent="0.25">
      <c r="A28" s="151"/>
      <c r="B28" s="151"/>
      <c r="E28" s="142"/>
    </row>
    <row r="29" spans="1:5" ht="18" customHeight="1" x14ac:dyDescent="0.25">
      <c r="A29" s="151"/>
      <c r="B29" s="151"/>
      <c r="E29" s="142"/>
    </row>
    <row r="30" spans="1:5" ht="18" customHeight="1" x14ac:dyDescent="0.25">
      <c r="A30" s="151"/>
      <c r="B30" s="151"/>
      <c r="E30" s="142"/>
    </row>
    <row r="31" spans="1:5" ht="18" customHeight="1" x14ac:dyDescent="0.25">
      <c r="A31" s="151"/>
      <c r="B31" s="151"/>
      <c r="E31" s="142"/>
    </row>
    <row r="32" spans="1:5" ht="18" customHeight="1" x14ac:dyDescent="0.25">
      <c r="A32" s="151"/>
      <c r="B32" s="151"/>
      <c r="E32" s="142"/>
    </row>
    <row r="33" spans="1:5" ht="18" customHeight="1" x14ac:dyDescent="0.25">
      <c r="A33" s="151"/>
      <c r="B33" s="151"/>
      <c r="E33" s="142"/>
    </row>
    <row r="34" spans="1:5" ht="18" customHeight="1" x14ac:dyDescent="0.25">
      <c r="A34" s="151"/>
      <c r="B34" s="151"/>
      <c r="E34" s="142"/>
    </row>
    <row r="35" spans="1:5" ht="18" customHeight="1" x14ac:dyDescent="0.25">
      <c r="A35" s="151"/>
      <c r="B35" s="151"/>
      <c r="E35" s="142"/>
    </row>
    <row r="36" spans="1:5" ht="18" customHeight="1" x14ac:dyDescent="0.25">
      <c r="A36" s="151"/>
      <c r="B36" s="151"/>
      <c r="E36" s="142"/>
    </row>
    <row r="37" spans="1:5" ht="18" customHeight="1" x14ac:dyDescent="0.25">
      <c r="A37" s="151"/>
      <c r="B37" s="151"/>
      <c r="E37" s="142"/>
    </row>
    <row r="38" spans="1:5" ht="18" customHeight="1" x14ac:dyDescent="0.25">
      <c r="A38" s="151"/>
      <c r="B38" s="151"/>
      <c r="E38" s="142"/>
    </row>
    <row r="39" spans="1:5" ht="18" customHeight="1" x14ac:dyDescent="0.25">
      <c r="A39" s="151"/>
      <c r="B39" s="151"/>
      <c r="E39" s="142"/>
    </row>
    <row r="40" spans="1:5" ht="18" customHeight="1" x14ac:dyDescent="0.25">
      <c r="A40" s="151"/>
      <c r="B40" s="151"/>
      <c r="E40" s="142"/>
    </row>
    <row r="41" spans="1:5" ht="18" customHeight="1" x14ac:dyDescent="0.25">
      <c r="A41" s="151"/>
      <c r="B41" s="151"/>
      <c r="E41" s="142"/>
    </row>
    <row r="42" spans="1:5" ht="18" customHeight="1" x14ac:dyDescent="0.25">
      <c r="A42" s="151"/>
      <c r="B42" s="151"/>
      <c r="E42" s="142"/>
    </row>
    <row r="43" spans="1:5" ht="18" customHeight="1" x14ac:dyDescent="0.25">
      <c r="A43" s="151"/>
      <c r="B43" s="151"/>
      <c r="E43" s="142"/>
    </row>
    <row r="44" spans="1:5" ht="18" customHeight="1" x14ac:dyDescent="0.25">
      <c r="A44" s="151"/>
      <c r="B44" s="151"/>
      <c r="E44" s="142"/>
    </row>
    <row r="45" spans="1:5" ht="18" customHeight="1" x14ac:dyDescent="0.25">
      <c r="A45" s="151"/>
      <c r="B45" s="151"/>
      <c r="E45" s="142"/>
    </row>
    <row r="46" spans="1:5" ht="18" customHeight="1" x14ac:dyDescent="0.25">
      <c r="A46" s="151"/>
      <c r="B46" s="151"/>
      <c r="E46" s="142"/>
    </row>
    <row r="47" spans="1:5" ht="18" customHeight="1" x14ac:dyDescent="0.25">
      <c r="A47" s="151"/>
      <c r="B47" s="151"/>
      <c r="E47" s="142"/>
    </row>
    <row r="48" spans="1:5" ht="18" customHeight="1" x14ac:dyDescent="0.25">
      <c r="A48" s="151"/>
      <c r="B48" s="151"/>
      <c r="E48" s="142"/>
    </row>
    <row r="49" spans="1:5" ht="18" customHeight="1" x14ac:dyDescent="0.25">
      <c r="A49" s="151"/>
      <c r="B49" s="151"/>
      <c r="E49" s="142"/>
    </row>
    <row r="50" spans="1:5" ht="18" customHeight="1" x14ac:dyDescent="0.25">
      <c r="A50" s="151"/>
      <c r="B50" s="151"/>
      <c r="E50" s="142"/>
    </row>
    <row r="51" spans="1:5" ht="18" customHeight="1" x14ac:dyDescent="0.25">
      <c r="A51" s="151"/>
      <c r="B51" s="151"/>
      <c r="E51" s="142"/>
    </row>
    <row r="52" spans="1:5" ht="18" customHeight="1" x14ac:dyDescent="0.25">
      <c r="A52" s="151"/>
      <c r="B52" s="151"/>
      <c r="E52" s="142"/>
    </row>
    <row r="53" spans="1:5" ht="18" customHeight="1" x14ac:dyDescent="0.25">
      <c r="E53" s="142"/>
    </row>
    <row r="54" spans="1:5" ht="18" customHeight="1" x14ac:dyDescent="0.25">
      <c r="E54" s="142"/>
    </row>
    <row r="55" spans="1:5" ht="18" customHeight="1" x14ac:dyDescent="0.25">
      <c r="E55" s="142"/>
    </row>
    <row r="56" spans="1:5" ht="18" customHeight="1" x14ac:dyDescent="0.25">
      <c r="E56" s="142"/>
    </row>
    <row r="57" spans="1:5" ht="18" customHeight="1" x14ac:dyDescent="0.25">
      <c r="E57" s="142"/>
    </row>
    <row r="58" spans="1:5" ht="18" customHeight="1" x14ac:dyDescent="0.25">
      <c r="E58" s="142"/>
    </row>
  </sheetData>
  <mergeCells count="8">
    <mergeCell ref="A21:C23"/>
    <mergeCell ref="D21:E23"/>
    <mergeCell ref="A1:E1"/>
    <mergeCell ref="A2:E2"/>
    <mergeCell ref="A4:E4"/>
    <mergeCell ref="A6:C7"/>
    <mergeCell ref="D6:E7"/>
    <mergeCell ref="A3:E3"/>
  </mergeCells>
  <printOptions horizontalCentered="1"/>
  <pageMargins left="0.15748031496062992" right="0.15748031496062992" top="0.59055118110236227" bottom="0.19685039370078741" header="0" footer="0"/>
  <pageSetup scale="90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3"/>
  <sheetViews>
    <sheetView tabSelected="1" topLeftCell="A26" zoomScaleNormal="100" zoomScalePageLayoutView="120" workbookViewId="0">
      <selection activeCell="A43" sqref="A43"/>
    </sheetView>
  </sheetViews>
  <sheetFormatPr baseColWidth="10" defaultColWidth="11.42578125" defaultRowHeight="14.25" x14ac:dyDescent="0.2"/>
  <cols>
    <col min="1" max="1" width="5.7109375" style="860" customWidth="1"/>
    <col min="2" max="8" width="11.42578125" style="860"/>
    <col min="9" max="9" width="11.42578125" style="860" customWidth="1"/>
    <col min="10" max="16384" width="11.42578125" style="860"/>
  </cols>
  <sheetData>
    <row r="1" spans="1:10" ht="10.15" customHeight="1" x14ac:dyDescent="0.25">
      <c r="A1" s="946"/>
      <c r="B1" s="946"/>
      <c r="C1" s="946"/>
      <c r="D1" s="946"/>
      <c r="E1" s="946"/>
      <c r="F1" s="946"/>
      <c r="G1" s="946"/>
      <c r="H1" s="946"/>
      <c r="I1" s="946"/>
      <c r="J1" s="946"/>
    </row>
    <row r="2" spans="1:10" ht="16.5" x14ac:dyDescent="0.25">
      <c r="A2" s="947" t="s">
        <v>1134</v>
      </c>
      <c r="B2" s="947"/>
      <c r="C2" s="947"/>
      <c r="D2" s="947"/>
      <c r="E2" s="947"/>
      <c r="F2" s="947"/>
      <c r="G2" s="947"/>
      <c r="H2" s="947"/>
      <c r="I2" s="947"/>
      <c r="J2" s="947"/>
    </row>
    <row r="3" spans="1:10" ht="16.5" x14ac:dyDescent="0.25">
      <c r="A3" s="947" t="s">
        <v>726</v>
      </c>
      <c r="B3" s="947"/>
      <c r="C3" s="947"/>
      <c r="D3" s="947"/>
      <c r="E3" s="947"/>
      <c r="F3" s="947"/>
      <c r="G3" s="947"/>
      <c r="H3" s="947"/>
      <c r="I3" s="947"/>
      <c r="J3" s="947"/>
    </row>
    <row r="4" spans="1:10" ht="16.5" x14ac:dyDescent="0.25">
      <c r="A4" s="948" t="s">
        <v>1135</v>
      </c>
      <c r="B4" s="948"/>
      <c r="C4" s="948"/>
      <c r="D4" s="948"/>
      <c r="E4" s="948"/>
      <c r="F4" s="948"/>
      <c r="G4" s="948"/>
      <c r="H4" s="948"/>
      <c r="I4" s="948"/>
      <c r="J4" s="948"/>
    </row>
    <row r="5" spans="1:10" ht="7.15" customHeight="1" x14ac:dyDescent="0.2"/>
    <row r="6" spans="1:10" ht="15" thickBot="1" x14ac:dyDescent="0.25"/>
    <row r="7" spans="1:10" ht="15" thickTop="1" x14ac:dyDescent="0.2">
      <c r="A7" s="861" t="s">
        <v>1136</v>
      </c>
      <c r="B7" s="862"/>
      <c r="C7" s="862"/>
      <c r="D7" s="862"/>
      <c r="E7" s="862"/>
      <c r="F7" s="862"/>
      <c r="G7" s="862"/>
      <c r="H7" s="862"/>
      <c r="I7" s="862"/>
      <c r="J7" s="863"/>
    </row>
    <row r="8" spans="1:10" x14ac:dyDescent="0.2">
      <c r="A8" s="864"/>
      <c r="B8" s="865" t="s">
        <v>1137</v>
      </c>
      <c r="C8" s="865"/>
      <c r="D8" s="865"/>
      <c r="E8" s="865"/>
      <c r="F8" s="865"/>
      <c r="G8" s="865"/>
      <c r="H8" s="865"/>
      <c r="I8" s="865"/>
      <c r="J8" s="866"/>
    </row>
    <row r="9" spans="1:10" x14ac:dyDescent="0.2">
      <c r="A9" s="864"/>
      <c r="B9" s="865" t="s">
        <v>1138</v>
      </c>
      <c r="C9" s="865"/>
      <c r="D9" s="865"/>
      <c r="E9" s="865"/>
      <c r="F9" s="865"/>
      <c r="G9" s="865"/>
      <c r="H9" s="865"/>
      <c r="I9" s="865"/>
      <c r="J9" s="866"/>
    </row>
    <row r="10" spans="1:10" x14ac:dyDescent="0.2">
      <c r="A10" s="864"/>
      <c r="B10" s="865" t="s">
        <v>1139</v>
      </c>
      <c r="C10" s="865"/>
      <c r="D10" s="865"/>
      <c r="E10" s="865"/>
      <c r="F10" s="865"/>
      <c r="G10" s="865"/>
      <c r="H10" s="865"/>
      <c r="I10" s="865"/>
      <c r="J10" s="866"/>
    </row>
    <row r="11" spans="1:10" x14ac:dyDescent="0.2">
      <c r="A11" s="864"/>
      <c r="B11" s="865" t="s">
        <v>1140</v>
      </c>
      <c r="C11" s="865"/>
      <c r="D11" s="865"/>
      <c r="E11" s="865"/>
      <c r="F11" s="865"/>
      <c r="G11" s="865"/>
      <c r="H11" s="865"/>
      <c r="I11" s="865"/>
      <c r="J11" s="866"/>
    </row>
    <row r="12" spans="1:10" x14ac:dyDescent="0.2">
      <c r="A12" s="864"/>
      <c r="B12" s="865" t="s">
        <v>1141</v>
      </c>
      <c r="C12" s="865"/>
      <c r="D12" s="865"/>
      <c r="E12" s="865"/>
      <c r="F12" s="865"/>
      <c r="G12" s="865"/>
      <c r="H12" s="865"/>
      <c r="I12" s="865"/>
      <c r="J12" s="866"/>
    </row>
    <row r="13" spans="1:10" x14ac:dyDescent="0.2">
      <c r="A13" s="864"/>
      <c r="B13" s="865" t="s">
        <v>1142</v>
      </c>
      <c r="C13" s="865"/>
      <c r="D13" s="865"/>
      <c r="E13" s="865"/>
      <c r="F13" s="865"/>
      <c r="G13" s="865"/>
      <c r="H13" s="865"/>
      <c r="I13" s="865"/>
      <c r="J13" s="866"/>
    </row>
    <row r="14" spans="1:10" x14ac:dyDescent="0.2">
      <c r="A14" s="867" t="s">
        <v>1143</v>
      </c>
      <c r="B14" s="865"/>
      <c r="C14" s="865"/>
      <c r="D14" s="865"/>
      <c r="E14" s="865"/>
      <c r="F14" s="865"/>
      <c r="G14" s="865"/>
      <c r="H14" s="865"/>
      <c r="I14" s="865"/>
      <c r="J14" s="866"/>
    </row>
    <row r="15" spans="1:10" x14ac:dyDescent="0.2">
      <c r="A15" s="864"/>
      <c r="B15" s="865" t="s">
        <v>1144</v>
      </c>
      <c r="C15" s="865"/>
      <c r="D15" s="865"/>
      <c r="E15" s="865"/>
      <c r="F15" s="865"/>
      <c r="G15" s="865"/>
      <c r="H15" s="865"/>
      <c r="I15" s="865"/>
      <c r="J15" s="866"/>
    </row>
    <row r="16" spans="1:10" x14ac:dyDescent="0.2">
      <c r="A16" s="864"/>
      <c r="B16" s="865" t="s">
        <v>1145</v>
      </c>
      <c r="C16" s="865"/>
      <c r="D16" s="865"/>
      <c r="E16" s="865"/>
      <c r="F16" s="865"/>
      <c r="G16" s="865"/>
      <c r="H16" s="865"/>
      <c r="I16" s="865"/>
      <c r="J16" s="866"/>
    </row>
    <row r="17" spans="1:10" x14ac:dyDescent="0.2">
      <c r="A17" s="864"/>
      <c r="B17" s="865" t="s">
        <v>1146</v>
      </c>
      <c r="C17" s="865"/>
      <c r="D17" s="865"/>
      <c r="E17" s="865"/>
      <c r="F17" s="865"/>
      <c r="G17" s="865"/>
      <c r="H17" s="865"/>
      <c r="I17" s="865"/>
      <c r="J17" s="866"/>
    </row>
    <row r="18" spans="1:10" x14ac:dyDescent="0.2">
      <c r="A18" s="864"/>
      <c r="B18" s="865" t="s">
        <v>1147</v>
      </c>
      <c r="C18" s="865"/>
      <c r="D18" s="865"/>
      <c r="E18" s="865"/>
      <c r="F18" s="865"/>
      <c r="G18" s="865"/>
      <c r="H18" s="865"/>
      <c r="I18" s="865"/>
      <c r="J18" s="866"/>
    </row>
    <row r="19" spans="1:10" x14ac:dyDescent="0.2">
      <c r="A19" s="867" t="s">
        <v>1148</v>
      </c>
      <c r="B19" s="865"/>
      <c r="C19" s="865"/>
      <c r="D19" s="865"/>
      <c r="E19" s="865"/>
      <c r="F19" s="865"/>
      <c r="G19" s="865"/>
      <c r="H19" s="865"/>
      <c r="I19" s="865"/>
      <c r="J19" s="866"/>
    </row>
    <row r="20" spans="1:10" x14ac:dyDescent="0.2">
      <c r="A20" s="864"/>
      <c r="B20" s="865" t="s">
        <v>1149</v>
      </c>
      <c r="C20" s="865"/>
      <c r="D20" s="865"/>
      <c r="E20" s="865"/>
      <c r="F20" s="865"/>
      <c r="G20" s="865"/>
      <c r="H20" s="865"/>
      <c r="I20" s="865"/>
      <c r="J20" s="866"/>
    </row>
    <row r="21" spans="1:10" x14ac:dyDescent="0.2">
      <c r="A21" s="864"/>
      <c r="B21" s="865" t="s">
        <v>1150</v>
      </c>
      <c r="C21" s="865"/>
      <c r="D21" s="865"/>
      <c r="E21" s="865"/>
      <c r="F21" s="865"/>
      <c r="G21" s="865"/>
      <c r="H21" s="865"/>
      <c r="I21" s="865"/>
      <c r="J21" s="866"/>
    </row>
    <row r="22" spans="1:10" x14ac:dyDescent="0.2">
      <c r="A22" s="864"/>
      <c r="B22" s="865" t="s">
        <v>1151</v>
      </c>
      <c r="C22" s="865"/>
      <c r="D22" s="865"/>
      <c r="E22" s="865"/>
      <c r="F22" s="865"/>
      <c r="G22" s="865"/>
      <c r="H22" s="865"/>
      <c r="I22" s="865"/>
      <c r="J22" s="866"/>
    </row>
    <row r="23" spans="1:10" x14ac:dyDescent="0.2">
      <c r="A23" s="867" t="s">
        <v>1152</v>
      </c>
      <c r="B23" s="865"/>
      <c r="C23" s="865"/>
      <c r="D23" s="865"/>
      <c r="E23" s="865"/>
      <c r="F23" s="865"/>
      <c r="G23" s="865"/>
      <c r="H23" s="865"/>
      <c r="I23" s="865"/>
      <c r="J23" s="866"/>
    </row>
    <row r="24" spans="1:10" x14ac:dyDescent="0.2">
      <c r="A24" s="864"/>
      <c r="B24" s="865" t="s">
        <v>1153</v>
      </c>
      <c r="C24" s="865"/>
      <c r="D24" s="865"/>
      <c r="E24" s="865"/>
      <c r="F24" s="865"/>
      <c r="G24" s="865"/>
      <c r="H24" s="865"/>
      <c r="I24" s="865"/>
      <c r="J24" s="866"/>
    </row>
    <row r="25" spans="1:10" x14ac:dyDescent="0.2">
      <c r="A25" s="864"/>
      <c r="B25" s="944" t="s">
        <v>1154</v>
      </c>
      <c r="C25" s="944"/>
      <c r="D25" s="944"/>
      <c r="E25" s="944"/>
      <c r="F25" s="944"/>
      <c r="G25" s="944"/>
      <c r="H25" s="944"/>
      <c r="I25" s="944"/>
      <c r="J25" s="945"/>
    </row>
    <row r="26" spans="1:10" x14ac:dyDescent="0.2">
      <c r="A26" s="867" t="s">
        <v>1155</v>
      </c>
      <c r="B26" s="865"/>
      <c r="C26" s="865"/>
      <c r="D26" s="865"/>
      <c r="E26" s="865"/>
      <c r="F26" s="865"/>
      <c r="G26" s="865"/>
      <c r="H26" s="865"/>
      <c r="I26" s="865"/>
      <c r="J26" s="866"/>
    </row>
    <row r="27" spans="1:10" x14ac:dyDescent="0.2">
      <c r="A27" s="864"/>
      <c r="B27" s="865" t="s">
        <v>1156</v>
      </c>
      <c r="C27" s="865"/>
      <c r="D27" s="865"/>
      <c r="E27" s="865"/>
      <c r="F27" s="865"/>
      <c r="G27" s="865"/>
      <c r="H27" s="865"/>
      <c r="I27" s="865"/>
      <c r="J27" s="866"/>
    </row>
    <row r="28" spans="1:10" x14ac:dyDescent="0.2">
      <c r="A28" s="864"/>
      <c r="B28" s="865" t="s">
        <v>1157</v>
      </c>
      <c r="C28" s="865"/>
      <c r="D28" s="865"/>
      <c r="E28" s="865"/>
      <c r="F28" s="865"/>
      <c r="G28" s="865"/>
      <c r="H28" s="865"/>
      <c r="I28" s="865"/>
      <c r="J28" s="866"/>
    </row>
    <row r="29" spans="1:10" x14ac:dyDescent="0.2">
      <c r="A29" s="864"/>
      <c r="B29" s="865" t="s">
        <v>1158</v>
      </c>
      <c r="C29" s="865"/>
      <c r="D29" s="865"/>
      <c r="E29" s="865"/>
      <c r="F29" s="865"/>
      <c r="G29" s="865"/>
      <c r="H29" s="865"/>
      <c r="I29" s="865"/>
      <c r="J29" s="866"/>
    </row>
    <row r="30" spans="1:10" x14ac:dyDescent="0.2">
      <c r="A30" s="864"/>
      <c r="B30" s="865" t="s">
        <v>1276</v>
      </c>
      <c r="C30" s="865"/>
      <c r="D30" s="865"/>
      <c r="E30" s="865"/>
      <c r="F30" s="865"/>
      <c r="G30" s="865"/>
      <c r="H30" s="865"/>
      <c r="I30" s="865"/>
      <c r="J30" s="866"/>
    </row>
    <row r="31" spans="1:10" x14ac:dyDescent="0.2">
      <c r="A31" s="864"/>
      <c r="B31" s="865" t="s">
        <v>1277</v>
      </c>
      <c r="C31" s="865"/>
      <c r="D31" s="865"/>
      <c r="E31" s="865"/>
      <c r="F31" s="865"/>
      <c r="G31" s="865"/>
      <c r="H31" s="865"/>
      <c r="I31" s="865"/>
      <c r="J31" s="866"/>
    </row>
    <row r="32" spans="1:10" x14ac:dyDescent="0.2">
      <c r="A32" s="864"/>
      <c r="B32" s="865" t="s">
        <v>1278</v>
      </c>
      <c r="C32" s="865"/>
      <c r="D32" s="865"/>
      <c r="E32" s="865"/>
      <c r="F32" s="865"/>
      <c r="G32" s="865"/>
      <c r="H32" s="865"/>
      <c r="I32" s="865"/>
      <c r="J32" s="866"/>
    </row>
    <row r="33" spans="1:10" x14ac:dyDescent="0.2">
      <c r="A33" s="864"/>
      <c r="B33" s="865" t="s">
        <v>1159</v>
      </c>
      <c r="C33" s="865"/>
      <c r="D33" s="865"/>
      <c r="E33" s="865"/>
      <c r="F33" s="865"/>
      <c r="G33" s="865"/>
      <c r="H33" s="865"/>
      <c r="I33" s="865"/>
      <c r="J33" s="866"/>
    </row>
    <row r="34" spans="1:10" x14ac:dyDescent="0.2">
      <c r="A34" s="867" t="s">
        <v>1160</v>
      </c>
      <c r="B34" s="865"/>
      <c r="C34" s="865"/>
      <c r="D34" s="865"/>
      <c r="E34" s="865"/>
      <c r="F34" s="865"/>
      <c r="G34" s="865"/>
      <c r="H34" s="865"/>
      <c r="I34" s="865"/>
      <c r="J34" s="866"/>
    </row>
    <row r="35" spans="1:10" x14ac:dyDescent="0.2">
      <c r="A35" s="864"/>
      <c r="B35" s="865" t="s">
        <v>1279</v>
      </c>
      <c r="C35" s="865"/>
      <c r="D35" s="865"/>
      <c r="E35" s="865"/>
      <c r="F35" s="865"/>
      <c r="G35" s="865"/>
      <c r="H35" s="865"/>
      <c r="I35" s="865"/>
      <c r="J35" s="866"/>
    </row>
    <row r="36" spans="1:10" x14ac:dyDescent="0.2">
      <c r="A36" s="864"/>
      <c r="B36" s="865" t="s">
        <v>1280</v>
      </c>
      <c r="C36" s="865"/>
      <c r="D36" s="865"/>
      <c r="E36" s="865"/>
      <c r="F36" s="865"/>
      <c r="G36" s="865"/>
      <c r="H36" s="865"/>
      <c r="I36" s="865"/>
      <c r="J36" s="866"/>
    </row>
    <row r="37" spans="1:10" x14ac:dyDescent="0.2">
      <c r="A37" s="864"/>
      <c r="B37" s="865" t="s">
        <v>1281</v>
      </c>
      <c r="C37" s="865"/>
      <c r="D37" s="865"/>
      <c r="E37" s="865"/>
      <c r="F37" s="865"/>
      <c r="G37" s="865"/>
      <c r="H37" s="865"/>
      <c r="I37" s="865"/>
      <c r="J37" s="866"/>
    </row>
    <row r="38" spans="1:10" x14ac:dyDescent="0.2">
      <c r="A38" s="867" t="s">
        <v>1161</v>
      </c>
      <c r="B38" s="865"/>
      <c r="C38" s="865"/>
      <c r="D38" s="865"/>
      <c r="E38" s="865"/>
      <c r="F38" s="865"/>
      <c r="G38" s="865"/>
      <c r="H38" s="865"/>
      <c r="I38" s="865"/>
      <c r="J38" s="866"/>
    </row>
    <row r="39" spans="1:10" x14ac:dyDescent="0.2">
      <c r="A39" s="864"/>
      <c r="B39" s="865" t="s">
        <v>1162</v>
      </c>
      <c r="C39" s="865"/>
      <c r="D39" s="865"/>
      <c r="E39" s="865"/>
      <c r="F39" s="865"/>
      <c r="G39" s="865"/>
      <c r="H39" s="865"/>
      <c r="I39" s="865"/>
      <c r="J39" s="866"/>
    </row>
    <row r="40" spans="1:10" x14ac:dyDescent="0.2">
      <c r="A40" s="864"/>
      <c r="B40" s="865" t="s">
        <v>1163</v>
      </c>
      <c r="C40" s="865"/>
      <c r="D40" s="865"/>
      <c r="E40" s="865"/>
      <c r="F40" s="865"/>
      <c r="G40" s="865"/>
      <c r="H40" s="865"/>
      <c r="I40" s="865"/>
      <c r="J40" s="866"/>
    </row>
    <row r="41" spans="1:10" x14ac:dyDescent="0.2">
      <c r="A41" s="867" t="s">
        <v>1164</v>
      </c>
      <c r="B41" s="865"/>
      <c r="C41" s="865"/>
      <c r="D41" s="865"/>
      <c r="E41" s="865"/>
      <c r="F41" s="865"/>
      <c r="G41" s="865"/>
      <c r="H41" s="865"/>
      <c r="I41" s="865"/>
      <c r="J41" s="866"/>
    </row>
    <row r="42" spans="1:10" x14ac:dyDescent="0.2">
      <c r="A42" s="864"/>
      <c r="B42" s="865" t="s">
        <v>1165</v>
      </c>
      <c r="C42" s="865"/>
      <c r="D42" s="865"/>
      <c r="E42" s="865"/>
      <c r="F42" s="865"/>
      <c r="G42" s="865"/>
      <c r="H42" s="865"/>
      <c r="I42" s="865"/>
      <c r="J42" s="866"/>
    </row>
    <row r="43" spans="1:10" x14ac:dyDescent="0.2">
      <c r="A43" s="867" t="s">
        <v>1365</v>
      </c>
      <c r="B43" s="865"/>
      <c r="C43" s="865"/>
      <c r="D43" s="865"/>
      <c r="E43" s="865"/>
      <c r="F43" s="865"/>
      <c r="G43" s="865"/>
      <c r="H43" s="865"/>
      <c r="I43" s="865"/>
      <c r="J43" s="866"/>
    </row>
    <row r="44" spans="1:10" x14ac:dyDescent="0.2">
      <c r="A44" s="864"/>
      <c r="B44" s="865" t="s">
        <v>1166</v>
      </c>
      <c r="C44" s="865"/>
      <c r="D44" s="865"/>
      <c r="E44" s="865"/>
      <c r="F44" s="865"/>
      <c r="G44" s="865"/>
      <c r="H44" s="865"/>
      <c r="I44" s="865"/>
      <c r="J44" s="866"/>
    </row>
    <row r="45" spans="1:10" x14ac:dyDescent="0.2">
      <c r="A45" s="867" t="s">
        <v>1167</v>
      </c>
      <c r="B45" s="865"/>
      <c r="C45" s="865"/>
      <c r="D45" s="865"/>
      <c r="E45" s="865"/>
      <c r="F45" s="865"/>
      <c r="G45" s="865"/>
      <c r="H45" s="865"/>
      <c r="I45" s="865"/>
      <c r="J45" s="866"/>
    </row>
    <row r="46" spans="1:10" x14ac:dyDescent="0.2">
      <c r="A46" s="864"/>
      <c r="B46" s="865" t="s">
        <v>1168</v>
      </c>
      <c r="C46" s="865"/>
      <c r="D46" s="865"/>
      <c r="E46" s="865"/>
      <c r="F46" s="865"/>
      <c r="G46" s="865"/>
      <c r="H46" s="865"/>
      <c r="I46" s="865"/>
      <c r="J46" s="866"/>
    </row>
    <row r="47" spans="1:10" x14ac:dyDescent="0.2">
      <c r="A47" s="864"/>
      <c r="B47" s="865" t="s">
        <v>1169</v>
      </c>
      <c r="C47" s="865"/>
      <c r="D47" s="865"/>
      <c r="E47" s="865"/>
      <c r="F47" s="865"/>
      <c r="G47" s="865"/>
      <c r="H47" s="865"/>
      <c r="I47" s="865"/>
      <c r="J47" s="866"/>
    </row>
    <row r="48" spans="1:10" x14ac:dyDescent="0.2">
      <c r="A48" s="867" t="s">
        <v>1170</v>
      </c>
      <c r="B48" s="865"/>
      <c r="C48" s="865"/>
      <c r="D48" s="865"/>
      <c r="E48" s="865"/>
      <c r="F48" s="865"/>
      <c r="G48" s="865"/>
      <c r="H48" s="865"/>
      <c r="I48" s="865"/>
      <c r="J48" s="866"/>
    </row>
    <row r="49" spans="1:10" x14ac:dyDescent="0.2">
      <c r="A49" s="867"/>
      <c r="B49" s="865" t="s">
        <v>1171</v>
      </c>
      <c r="C49" s="865"/>
      <c r="D49" s="865"/>
      <c r="E49" s="865"/>
      <c r="F49" s="865"/>
      <c r="G49" s="865"/>
      <c r="H49" s="865"/>
      <c r="I49" s="865"/>
      <c r="J49" s="866"/>
    </row>
    <row r="50" spans="1:10" x14ac:dyDescent="0.2">
      <c r="A50" s="867" t="s">
        <v>1172</v>
      </c>
      <c r="B50" s="865"/>
      <c r="C50" s="865"/>
      <c r="D50" s="865"/>
      <c r="E50" s="865"/>
      <c r="F50" s="865"/>
      <c r="G50" s="865"/>
      <c r="H50" s="865"/>
      <c r="I50" s="865"/>
      <c r="J50" s="866"/>
    </row>
    <row r="51" spans="1:10" x14ac:dyDescent="0.2">
      <c r="A51" s="864"/>
      <c r="B51" s="865" t="s">
        <v>1173</v>
      </c>
      <c r="C51" s="865"/>
      <c r="D51" s="865"/>
      <c r="E51" s="865"/>
      <c r="F51" s="865"/>
      <c r="G51" s="865"/>
      <c r="H51" s="865"/>
      <c r="I51" s="865"/>
      <c r="J51" s="866"/>
    </row>
    <row r="52" spans="1:10" x14ac:dyDescent="0.2">
      <c r="A52" s="867" t="s">
        <v>1174</v>
      </c>
      <c r="B52" s="865"/>
      <c r="C52" s="865"/>
      <c r="D52" s="865"/>
      <c r="E52" s="865"/>
      <c r="F52" s="865"/>
      <c r="G52" s="865"/>
      <c r="H52" s="865"/>
      <c r="I52" s="865"/>
      <c r="J52" s="866"/>
    </row>
    <row r="53" spans="1:10" x14ac:dyDescent="0.2">
      <c r="A53" s="864"/>
      <c r="B53" s="865" t="s">
        <v>1175</v>
      </c>
      <c r="C53" s="865"/>
      <c r="D53" s="865"/>
      <c r="E53" s="865"/>
      <c r="F53" s="865"/>
      <c r="G53" s="865"/>
      <c r="H53" s="865"/>
      <c r="I53" s="865"/>
      <c r="J53" s="866"/>
    </row>
    <row r="54" spans="1:10" ht="15" customHeight="1" x14ac:dyDescent="0.2">
      <c r="A54" s="864"/>
      <c r="B54" s="944" t="s">
        <v>1176</v>
      </c>
      <c r="C54" s="944"/>
      <c r="D54" s="944"/>
      <c r="E54" s="944"/>
      <c r="F54" s="944"/>
      <c r="G54" s="944"/>
      <c r="H54" s="944"/>
      <c r="I54" s="944"/>
      <c r="J54" s="945"/>
    </row>
    <row r="55" spans="1:10" x14ac:dyDescent="0.2">
      <c r="A55" s="867" t="s">
        <v>1177</v>
      </c>
      <c r="B55" s="865"/>
      <c r="C55" s="865"/>
      <c r="D55" s="865"/>
      <c r="E55" s="865"/>
      <c r="F55" s="865"/>
      <c r="G55" s="865"/>
      <c r="H55" s="865"/>
      <c r="I55" s="865"/>
      <c r="J55" s="866"/>
    </row>
    <row r="56" spans="1:10" x14ac:dyDescent="0.2">
      <c r="A56" s="864"/>
      <c r="B56" s="865" t="s">
        <v>1282</v>
      </c>
      <c r="C56" s="865"/>
      <c r="D56" s="865"/>
      <c r="E56" s="865"/>
      <c r="F56" s="865"/>
      <c r="G56" s="865"/>
      <c r="H56" s="865"/>
      <c r="I56" s="865"/>
      <c r="J56" s="866"/>
    </row>
    <row r="57" spans="1:10" x14ac:dyDescent="0.2">
      <c r="A57" s="868"/>
      <c r="B57" s="869" t="s">
        <v>1178</v>
      </c>
      <c r="C57" s="869"/>
      <c r="D57" s="869"/>
      <c r="E57" s="869"/>
      <c r="F57" s="869"/>
      <c r="G57" s="869"/>
      <c r="H57" s="869"/>
      <c r="I57" s="869"/>
      <c r="J57" s="870"/>
    </row>
    <row r="58" spans="1:10" ht="7.5" customHeight="1" x14ac:dyDescent="0.2">
      <c r="A58" s="871"/>
      <c r="B58" s="872"/>
      <c r="C58" s="872"/>
      <c r="D58" s="872"/>
      <c r="E58" s="872"/>
      <c r="F58" s="872"/>
      <c r="G58" s="872"/>
      <c r="H58" s="872"/>
      <c r="I58" s="872"/>
      <c r="J58" s="873"/>
    </row>
    <row r="59" spans="1:10" x14ac:dyDescent="0.2">
      <c r="A59" s="867" t="s">
        <v>1179</v>
      </c>
      <c r="B59" s="865"/>
      <c r="C59" s="865"/>
      <c r="D59" s="865"/>
      <c r="E59" s="865"/>
      <c r="F59" s="865"/>
      <c r="G59" s="865"/>
      <c r="H59" s="865"/>
      <c r="I59" s="865"/>
      <c r="J59" s="866"/>
    </row>
    <row r="60" spans="1:10" x14ac:dyDescent="0.2">
      <c r="A60" s="864"/>
      <c r="B60" s="865" t="s">
        <v>439</v>
      </c>
      <c r="C60" s="865"/>
      <c r="D60" s="865"/>
      <c r="E60" s="865"/>
      <c r="F60" s="865"/>
      <c r="G60" s="865"/>
      <c r="H60" s="865"/>
      <c r="I60" s="865"/>
      <c r="J60" s="866"/>
    </row>
    <row r="61" spans="1:10" x14ac:dyDescent="0.2">
      <c r="A61" s="867" t="s">
        <v>1180</v>
      </c>
      <c r="B61" s="865"/>
      <c r="C61" s="865"/>
      <c r="D61" s="865"/>
      <c r="E61" s="865"/>
      <c r="F61" s="865"/>
      <c r="G61" s="865"/>
      <c r="H61" s="865"/>
      <c r="I61" s="865"/>
      <c r="J61" s="866"/>
    </row>
    <row r="62" spans="1:10" x14ac:dyDescent="0.2">
      <c r="A62" s="864"/>
      <c r="B62" s="874" t="s">
        <v>1181</v>
      </c>
      <c r="C62" s="865"/>
      <c r="D62" s="865"/>
      <c r="E62" s="865"/>
      <c r="F62" s="865"/>
      <c r="G62" s="865"/>
      <c r="H62" s="865"/>
      <c r="I62" s="865"/>
      <c r="J62" s="866"/>
    </row>
    <row r="63" spans="1:10" x14ac:dyDescent="0.2">
      <c r="A63" s="864"/>
      <c r="B63" s="874" t="s">
        <v>488</v>
      </c>
      <c r="C63" s="865"/>
      <c r="D63" s="865"/>
      <c r="E63" s="865"/>
      <c r="F63" s="865"/>
      <c r="G63" s="865"/>
      <c r="H63" s="865"/>
      <c r="I63" s="865"/>
      <c r="J63" s="866"/>
    </row>
    <row r="64" spans="1:10" x14ac:dyDescent="0.2">
      <c r="A64" s="864"/>
      <c r="B64" s="874" t="s">
        <v>1182</v>
      </c>
      <c r="C64" s="865"/>
      <c r="D64" s="865"/>
      <c r="E64" s="865"/>
      <c r="F64" s="865"/>
      <c r="G64" s="865"/>
      <c r="H64" s="865"/>
      <c r="I64" s="865"/>
      <c r="J64" s="866"/>
    </row>
    <row r="65" spans="1:10" x14ac:dyDescent="0.2">
      <c r="A65" s="864"/>
      <c r="B65" s="874" t="s">
        <v>1183</v>
      </c>
      <c r="C65" s="865"/>
      <c r="D65" s="865"/>
      <c r="E65" s="865"/>
      <c r="F65" s="865"/>
      <c r="G65" s="865"/>
      <c r="H65" s="865"/>
      <c r="I65" s="865"/>
      <c r="J65" s="866"/>
    </row>
    <row r="66" spans="1:10" x14ac:dyDescent="0.2">
      <c r="A66" s="864"/>
      <c r="B66" s="874" t="s">
        <v>1184</v>
      </c>
      <c r="C66" s="865"/>
      <c r="D66" s="865"/>
      <c r="E66" s="865"/>
      <c r="F66" s="865"/>
      <c r="G66" s="865"/>
      <c r="H66" s="865"/>
      <c r="I66" s="865"/>
      <c r="J66" s="866"/>
    </row>
    <row r="67" spans="1:10" x14ac:dyDescent="0.2">
      <c r="A67" s="864"/>
      <c r="B67" s="874" t="s">
        <v>1185</v>
      </c>
      <c r="C67" s="865"/>
      <c r="D67" s="865"/>
      <c r="E67" s="865"/>
      <c r="F67" s="865"/>
      <c r="G67" s="865"/>
      <c r="H67" s="865"/>
      <c r="I67" s="865"/>
      <c r="J67" s="866"/>
    </row>
    <row r="68" spans="1:10" x14ac:dyDescent="0.2">
      <c r="A68" s="864"/>
      <c r="B68" s="874" t="s">
        <v>1186</v>
      </c>
      <c r="C68" s="865"/>
      <c r="D68" s="865"/>
      <c r="E68" s="865"/>
      <c r="F68" s="865"/>
      <c r="G68" s="865"/>
      <c r="H68" s="865"/>
      <c r="I68" s="865"/>
      <c r="J68" s="866"/>
    </row>
    <row r="69" spans="1:10" x14ac:dyDescent="0.2">
      <c r="A69" s="864"/>
      <c r="B69" s="874" t="s">
        <v>1187</v>
      </c>
      <c r="C69" s="865"/>
      <c r="D69" s="865"/>
      <c r="E69" s="865"/>
      <c r="F69" s="865"/>
      <c r="G69" s="865"/>
      <c r="H69" s="865"/>
      <c r="I69" s="865"/>
      <c r="J69" s="866"/>
    </row>
    <row r="70" spans="1:10" x14ac:dyDescent="0.2">
      <c r="A70" s="864"/>
      <c r="B70" s="874" t="s">
        <v>1283</v>
      </c>
      <c r="C70" s="865"/>
      <c r="D70" s="865"/>
      <c r="E70" s="865"/>
      <c r="F70" s="865"/>
      <c r="G70" s="865"/>
      <c r="H70" s="865"/>
      <c r="I70" s="865"/>
      <c r="J70" s="866"/>
    </row>
    <row r="71" spans="1:10" x14ac:dyDescent="0.2">
      <c r="A71" s="864"/>
      <c r="B71" s="874" t="s">
        <v>1188</v>
      </c>
      <c r="C71" s="865"/>
      <c r="D71" s="865"/>
      <c r="E71" s="865"/>
      <c r="F71" s="865"/>
      <c r="G71" s="865"/>
      <c r="H71" s="865"/>
      <c r="I71" s="865"/>
      <c r="J71" s="866"/>
    </row>
    <row r="72" spans="1:10" x14ac:dyDescent="0.2">
      <c r="A72" s="864"/>
      <c r="B72" s="874" t="s">
        <v>1284</v>
      </c>
      <c r="C72" s="865"/>
      <c r="D72" s="865"/>
      <c r="E72" s="865"/>
      <c r="F72" s="865"/>
      <c r="G72" s="865"/>
      <c r="H72" s="865"/>
      <c r="I72" s="865"/>
      <c r="J72" s="866"/>
    </row>
    <row r="73" spans="1:10" x14ac:dyDescent="0.2">
      <c r="A73" s="864"/>
      <c r="B73" s="874" t="s">
        <v>1189</v>
      </c>
      <c r="C73" s="865"/>
      <c r="D73" s="865"/>
      <c r="E73" s="865"/>
      <c r="F73" s="865"/>
      <c r="G73" s="865"/>
      <c r="H73" s="865"/>
      <c r="I73" s="865"/>
      <c r="J73" s="866"/>
    </row>
    <row r="74" spans="1:10" x14ac:dyDescent="0.2">
      <c r="A74" s="864"/>
      <c r="B74" s="874" t="s">
        <v>1190</v>
      </c>
      <c r="C74" s="865"/>
      <c r="D74" s="865"/>
      <c r="E74" s="865"/>
      <c r="F74" s="865"/>
      <c r="G74" s="865"/>
      <c r="H74" s="865"/>
      <c r="I74" s="865"/>
      <c r="J74" s="866"/>
    </row>
    <row r="75" spans="1:10" x14ac:dyDescent="0.2">
      <c r="A75" s="864"/>
      <c r="B75" s="874" t="s">
        <v>1191</v>
      </c>
      <c r="C75" s="865"/>
      <c r="D75" s="865"/>
      <c r="E75" s="865"/>
      <c r="F75" s="865"/>
      <c r="G75" s="865"/>
      <c r="H75" s="865"/>
      <c r="I75" s="865"/>
      <c r="J75" s="866"/>
    </row>
    <row r="76" spans="1:10" x14ac:dyDescent="0.2">
      <c r="A76" s="864"/>
      <c r="B76" s="874" t="s">
        <v>1192</v>
      </c>
      <c r="C76" s="865"/>
      <c r="D76" s="865"/>
      <c r="E76" s="865"/>
      <c r="F76" s="865"/>
      <c r="G76" s="865"/>
      <c r="H76" s="865"/>
      <c r="I76" s="865"/>
      <c r="J76" s="866"/>
    </row>
    <row r="77" spans="1:10" x14ac:dyDescent="0.2">
      <c r="A77" s="864"/>
      <c r="B77" s="874" t="s">
        <v>1193</v>
      </c>
      <c r="C77" s="865"/>
      <c r="D77" s="865"/>
      <c r="E77" s="865"/>
      <c r="F77" s="865"/>
      <c r="G77" s="865"/>
      <c r="H77" s="865"/>
      <c r="I77" s="865"/>
      <c r="J77" s="866"/>
    </row>
    <row r="78" spans="1:10" x14ac:dyDescent="0.2">
      <c r="A78" s="864"/>
      <c r="B78" s="874" t="s">
        <v>1194</v>
      </c>
      <c r="C78" s="865"/>
      <c r="D78" s="865"/>
      <c r="E78" s="865"/>
      <c r="F78" s="865"/>
      <c r="G78" s="865"/>
      <c r="H78" s="865"/>
      <c r="I78" s="865"/>
      <c r="J78" s="866"/>
    </row>
    <row r="79" spans="1:10" x14ac:dyDescent="0.2">
      <c r="A79" s="864"/>
      <c r="B79" s="874" t="s">
        <v>1195</v>
      </c>
      <c r="C79" s="865"/>
      <c r="D79" s="865"/>
      <c r="E79" s="865"/>
      <c r="F79" s="865"/>
      <c r="G79" s="865"/>
      <c r="H79" s="865"/>
      <c r="I79" s="865"/>
      <c r="J79" s="866"/>
    </row>
    <row r="80" spans="1:10" x14ac:dyDescent="0.2">
      <c r="A80" s="864"/>
      <c r="B80" s="874" t="s">
        <v>1196</v>
      </c>
      <c r="C80" s="865"/>
      <c r="D80" s="865"/>
      <c r="E80" s="865"/>
      <c r="F80" s="865"/>
      <c r="G80" s="865"/>
      <c r="H80" s="865"/>
      <c r="I80" s="865"/>
      <c r="J80" s="866"/>
    </row>
    <row r="81" spans="1:10" x14ac:dyDescent="0.2">
      <c r="A81" s="864"/>
      <c r="B81" s="874" t="s">
        <v>1197</v>
      </c>
      <c r="C81" s="865"/>
      <c r="D81" s="865"/>
      <c r="E81" s="865"/>
      <c r="F81" s="865"/>
      <c r="G81" s="865"/>
      <c r="H81" s="865"/>
      <c r="I81" s="865"/>
      <c r="J81" s="866"/>
    </row>
    <row r="82" spans="1:10" x14ac:dyDescent="0.2">
      <c r="A82" s="864"/>
      <c r="B82" s="874" t="s">
        <v>1198</v>
      </c>
      <c r="C82" s="865"/>
      <c r="D82" s="865"/>
      <c r="E82" s="865"/>
      <c r="F82" s="865"/>
      <c r="G82" s="865"/>
      <c r="H82" s="865"/>
      <c r="I82" s="865"/>
      <c r="J82" s="866"/>
    </row>
    <row r="83" spans="1:10" x14ac:dyDescent="0.2">
      <c r="A83" s="864"/>
      <c r="B83" s="874" t="s">
        <v>1199</v>
      </c>
      <c r="C83" s="865"/>
      <c r="D83" s="865"/>
      <c r="E83" s="865"/>
      <c r="F83" s="865"/>
      <c r="G83" s="865"/>
      <c r="H83" s="865"/>
      <c r="I83" s="865"/>
      <c r="J83" s="866"/>
    </row>
    <row r="84" spans="1:10" x14ac:dyDescent="0.2">
      <c r="A84" s="864"/>
      <c r="B84" s="874" t="s">
        <v>1200</v>
      </c>
      <c r="C84" s="865"/>
      <c r="D84" s="865"/>
      <c r="E84" s="865"/>
      <c r="F84" s="865"/>
      <c r="G84" s="865"/>
      <c r="H84" s="865"/>
      <c r="I84" s="865"/>
      <c r="J84" s="866"/>
    </row>
    <row r="85" spans="1:10" x14ac:dyDescent="0.2">
      <c r="A85" s="864"/>
      <c r="B85" s="874" t="s">
        <v>1201</v>
      </c>
      <c r="C85" s="865"/>
      <c r="D85" s="865"/>
      <c r="E85" s="865"/>
      <c r="F85" s="865"/>
      <c r="G85" s="865"/>
      <c r="H85" s="865"/>
      <c r="I85" s="865"/>
      <c r="J85" s="866"/>
    </row>
    <row r="86" spans="1:10" x14ac:dyDescent="0.2">
      <c r="A86" s="864"/>
      <c r="B86" s="874" t="s">
        <v>1202</v>
      </c>
      <c r="C86" s="865"/>
      <c r="D86" s="865"/>
      <c r="E86" s="865"/>
      <c r="F86" s="865"/>
      <c r="G86" s="865"/>
      <c r="H86" s="865"/>
      <c r="I86" s="865"/>
      <c r="J86" s="866"/>
    </row>
    <row r="87" spans="1:10" x14ac:dyDescent="0.2">
      <c r="A87" s="867" t="s">
        <v>1203</v>
      </c>
      <c r="B87" s="865"/>
      <c r="C87" s="865"/>
      <c r="D87" s="865"/>
      <c r="E87" s="865"/>
      <c r="F87" s="865"/>
      <c r="G87" s="865"/>
      <c r="H87" s="865"/>
      <c r="I87" s="865"/>
      <c r="J87" s="866"/>
    </row>
    <row r="88" spans="1:10" x14ac:dyDescent="0.2">
      <c r="A88" s="864"/>
      <c r="B88" s="865" t="s">
        <v>1285</v>
      </c>
      <c r="C88" s="865"/>
      <c r="D88" s="865"/>
      <c r="E88" s="865"/>
      <c r="F88" s="865"/>
      <c r="G88" s="865"/>
      <c r="H88" s="865"/>
      <c r="I88" s="865"/>
      <c r="J88" s="866"/>
    </row>
    <row r="89" spans="1:10" x14ac:dyDescent="0.2">
      <c r="A89" s="864"/>
      <c r="B89" s="865" t="s">
        <v>1204</v>
      </c>
      <c r="C89" s="865"/>
      <c r="D89" s="865"/>
      <c r="E89" s="865"/>
      <c r="F89" s="865"/>
      <c r="G89" s="865"/>
      <c r="H89" s="865"/>
      <c r="I89" s="865"/>
      <c r="J89" s="866"/>
    </row>
    <row r="90" spans="1:10" x14ac:dyDescent="0.2">
      <c r="A90" s="864"/>
      <c r="B90" s="865" t="s">
        <v>1205</v>
      </c>
      <c r="C90" s="865"/>
      <c r="D90" s="865"/>
      <c r="E90" s="865"/>
      <c r="F90" s="865"/>
      <c r="G90" s="865"/>
      <c r="H90" s="865"/>
      <c r="I90" s="865"/>
      <c r="J90" s="866"/>
    </row>
    <row r="91" spans="1:10" x14ac:dyDescent="0.2">
      <c r="A91" s="864"/>
      <c r="B91" s="865" t="s">
        <v>1206</v>
      </c>
      <c r="C91" s="865"/>
      <c r="D91" s="865"/>
      <c r="E91" s="865"/>
      <c r="F91" s="865"/>
      <c r="G91" s="865"/>
      <c r="H91" s="865"/>
      <c r="I91" s="865"/>
      <c r="J91" s="866"/>
    </row>
    <row r="92" spans="1:10" ht="16.5" customHeight="1" thickBot="1" x14ac:dyDescent="0.25">
      <c r="A92" s="875"/>
      <c r="B92" s="876" t="s">
        <v>1286</v>
      </c>
      <c r="C92" s="876"/>
      <c r="D92" s="876"/>
      <c r="E92" s="876"/>
      <c r="F92" s="876"/>
      <c r="G92" s="876"/>
      <c r="H92" s="876"/>
      <c r="I92" s="876"/>
      <c r="J92" s="877"/>
    </row>
    <row r="93" spans="1:10" ht="15" thickTop="1" x14ac:dyDescent="0.2">
      <c r="A93" s="865"/>
      <c r="B93" s="865"/>
      <c r="C93" s="865"/>
      <c r="D93" s="865"/>
      <c r="E93" s="865"/>
      <c r="F93" s="865"/>
      <c r="G93" s="865"/>
      <c r="H93" s="865"/>
      <c r="I93" s="865"/>
      <c r="J93" s="865"/>
    </row>
  </sheetData>
  <mergeCells count="6">
    <mergeCell ref="B54:J54"/>
    <mergeCell ref="A1:J1"/>
    <mergeCell ref="A2:J2"/>
    <mergeCell ref="A3:J3"/>
    <mergeCell ref="A4:J4"/>
    <mergeCell ref="B25:J25"/>
  </mergeCells>
  <printOptions horizontalCentered="1"/>
  <pageMargins left="0.51181102362204722" right="0.51181102362204722" top="0.55118110236220474" bottom="0.55118110236220474" header="0.31496062992125984" footer="0.31496062992125984"/>
  <pageSetup scale="85" orientation="portrait" r:id="rId1"/>
  <rowBreaks count="1" manualBreakCount="1">
    <brk id="57" max="9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O244"/>
  <sheetViews>
    <sheetView showGridLines="0" view="pageBreakPreview" topLeftCell="A88" zoomScale="60" zoomScaleNormal="110" workbookViewId="0">
      <selection activeCell="H122" sqref="H122"/>
    </sheetView>
  </sheetViews>
  <sheetFormatPr baseColWidth="10" defaultColWidth="11.42578125" defaultRowHeight="12.75" x14ac:dyDescent="0.2"/>
  <cols>
    <col min="1" max="5" width="2" style="154" bestFit="1" customWidth="1"/>
    <col min="6" max="7" width="3" style="154" bestFit="1" customWidth="1"/>
    <col min="8" max="8" width="76.42578125" style="154" customWidth="1"/>
    <col min="9" max="9" width="17.140625" style="154" customWidth="1"/>
    <col min="10" max="10" width="12" style="154" bestFit="1" customWidth="1"/>
    <col min="11" max="16384" width="11.42578125" style="154"/>
  </cols>
  <sheetData>
    <row r="1" spans="1:9" ht="20.25" customHeight="1" x14ac:dyDescent="0.25">
      <c r="A1" s="942" t="s">
        <v>145</v>
      </c>
      <c r="B1" s="942"/>
      <c r="C1" s="942"/>
      <c r="D1" s="942"/>
      <c r="E1" s="942"/>
      <c r="F1" s="942"/>
      <c r="G1" s="942"/>
      <c r="H1" s="942"/>
      <c r="I1" s="942"/>
    </row>
    <row r="2" spans="1:9" ht="20.25" customHeight="1" x14ac:dyDescent="0.2">
      <c r="A2" s="941" t="s">
        <v>726</v>
      </c>
      <c r="B2" s="941"/>
      <c r="C2" s="941"/>
      <c r="D2" s="941"/>
      <c r="E2" s="941"/>
      <c r="F2" s="941"/>
      <c r="G2" s="941"/>
      <c r="H2" s="941"/>
      <c r="I2" s="941"/>
    </row>
    <row r="3" spans="1:9" ht="30.75" customHeight="1" x14ac:dyDescent="0.2">
      <c r="A3" s="954" t="s">
        <v>221</v>
      </c>
      <c r="B3" s="954"/>
      <c r="C3" s="954"/>
      <c r="D3" s="954"/>
      <c r="E3" s="954"/>
      <c r="F3" s="954"/>
      <c r="G3" s="941"/>
      <c r="H3" s="941"/>
      <c r="I3" s="941"/>
    </row>
    <row r="4" spans="1:9" ht="15.75" x14ac:dyDescent="0.2">
      <c r="A4" s="943" t="s">
        <v>15</v>
      </c>
      <c r="B4" s="943"/>
      <c r="C4" s="943"/>
      <c r="D4" s="943"/>
      <c r="E4" s="943"/>
      <c r="F4" s="943"/>
      <c r="G4" s="943"/>
      <c r="H4" s="943"/>
      <c r="I4" s="943"/>
    </row>
    <row r="5" spans="1:9" ht="9.75" customHeight="1" thickBot="1" x14ac:dyDescent="0.25"/>
    <row r="6" spans="1:9" ht="16.5" customHeight="1" thickTop="1" thickBot="1" x14ac:dyDescent="0.25">
      <c r="A6" s="955" t="s">
        <v>134</v>
      </c>
      <c r="B6" s="955"/>
      <c r="C6" s="955"/>
      <c r="D6" s="955"/>
      <c r="E6" s="955"/>
      <c r="F6" s="955"/>
      <c r="G6" s="955"/>
      <c r="H6" s="955"/>
      <c r="I6" s="490" t="s">
        <v>93</v>
      </c>
    </row>
    <row r="7" spans="1:9" ht="10.5" customHeight="1" thickTop="1" x14ac:dyDescent="0.2">
      <c r="A7" s="177"/>
      <c r="B7" s="301"/>
      <c r="C7" s="301"/>
      <c r="D7" s="301"/>
      <c r="E7" s="301"/>
      <c r="F7" s="301"/>
      <c r="G7" s="952"/>
      <c r="H7" s="953"/>
      <c r="I7" s="176"/>
    </row>
    <row r="8" spans="1:9" ht="15" x14ac:dyDescent="0.2">
      <c r="A8" s="178">
        <v>2</v>
      </c>
      <c r="B8" s="159">
        <v>0</v>
      </c>
      <c r="C8" s="159">
        <v>0</v>
      </c>
      <c r="D8" s="159">
        <v>0</v>
      </c>
      <c r="E8" s="159">
        <v>0</v>
      </c>
      <c r="F8" s="159"/>
      <c r="G8" s="295"/>
      <c r="H8" s="468" t="s">
        <v>264</v>
      </c>
      <c r="I8" s="176"/>
    </row>
    <row r="9" spans="1:9" ht="15" x14ac:dyDescent="0.2">
      <c r="A9" s="178">
        <v>2</v>
      </c>
      <c r="B9" s="159">
        <v>1</v>
      </c>
      <c r="C9" s="159">
        <v>0</v>
      </c>
      <c r="D9" s="159">
        <v>0</v>
      </c>
      <c r="E9" s="159">
        <v>0</v>
      </c>
      <c r="F9" s="159"/>
      <c r="G9" s="295"/>
      <c r="H9" s="468" t="s">
        <v>260</v>
      </c>
      <c r="I9" s="176"/>
    </row>
    <row r="10" spans="1:9" ht="15" x14ac:dyDescent="0.2">
      <c r="A10" s="178">
        <v>2</v>
      </c>
      <c r="B10" s="159">
        <v>1</v>
      </c>
      <c r="C10" s="159">
        <v>1</v>
      </c>
      <c r="D10" s="159">
        <v>0</v>
      </c>
      <c r="E10" s="159">
        <v>0</v>
      </c>
      <c r="F10" s="159"/>
      <c r="G10" s="295"/>
      <c r="H10" s="468" t="s">
        <v>263</v>
      </c>
      <c r="I10" s="176"/>
    </row>
    <row r="11" spans="1:9" ht="15" x14ac:dyDescent="0.2">
      <c r="A11" s="178">
        <v>2</v>
      </c>
      <c r="B11" s="159">
        <v>1</v>
      </c>
      <c r="C11" s="159">
        <v>1</v>
      </c>
      <c r="D11" s="159">
        <v>1</v>
      </c>
      <c r="E11" s="159">
        <v>0</v>
      </c>
      <c r="F11" s="159"/>
      <c r="G11" s="295"/>
      <c r="H11" s="468" t="s">
        <v>266</v>
      </c>
      <c r="I11" s="176"/>
    </row>
    <row r="12" spans="1:9" ht="15" x14ac:dyDescent="0.2">
      <c r="A12" s="178">
        <v>2</v>
      </c>
      <c r="B12" s="159">
        <v>1</v>
      </c>
      <c r="C12" s="159">
        <v>1</v>
      </c>
      <c r="D12" s="159">
        <v>1</v>
      </c>
      <c r="E12" s="159">
        <v>1</v>
      </c>
      <c r="F12" s="159"/>
      <c r="G12" s="299"/>
      <c r="H12" s="468" t="s">
        <v>81</v>
      </c>
      <c r="I12" s="176"/>
    </row>
    <row r="13" spans="1:9" ht="14.1" customHeight="1" x14ac:dyDescent="0.2">
      <c r="A13" s="178">
        <v>2</v>
      </c>
      <c r="B13" s="159">
        <v>1</v>
      </c>
      <c r="C13" s="159">
        <v>1</v>
      </c>
      <c r="D13" s="159">
        <v>1</v>
      </c>
      <c r="E13" s="159">
        <v>1</v>
      </c>
      <c r="F13" s="302" t="s">
        <v>4</v>
      </c>
      <c r="G13" s="295"/>
      <c r="H13" s="179" t="s">
        <v>135</v>
      </c>
      <c r="I13" s="389">
        <v>212944296</v>
      </c>
    </row>
    <row r="14" spans="1:9" ht="5.0999999999999996" customHeight="1" x14ac:dyDescent="0.2">
      <c r="A14" s="178"/>
      <c r="B14" s="159"/>
      <c r="C14" s="159"/>
      <c r="D14" s="159"/>
      <c r="E14" s="159"/>
      <c r="F14" s="302"/>
      <c r="G14" s="295"/>
      <c r="H14" s="179"/>
      <c r="I14" s="389"/>
    </row>
    <row r="15" spans="1:9" ht="14.1" customHeight="1" x14ac:dyDescent="0.2">
      <c r="A15" s="178">
        <v>2</v>
      </c>
      <c r="B15" s="159">
        <v>1</v>
      </c>
      <c r="C15" s="159">
        <v>1</v>
      </c>
      <c r="D15" s="159">
        <v>1</v>
      </c>
      <c r="E15" s="159">
        <v>1</v>
      </c>
      <c r="F15" s="302" t="s">
        <v>5</v>
      </c>
      <c r="G15" s="159"/>
      <c r="H15" s="179" t="s">
        <v>1298</v>
      </c>
      <c r="I15" s="389">
        <v>259623529</v>
      </c>
    </row>
    <row r="16" spans="1:9" ht="14.1" customHeight="1" x14ac:dyDescent="0.2">
      <c r="A16" s="178"/>
      <c r="B16" s="159"/>
      <c r="C16" s="159"/>
      <c r="D16" s="159"/>
      <c r="E16" s="159"/>
      <c r="F16" s="302"/>
      <c r="G16" s="159"/>
      <c r="H16" s="469" t="s">
        <v>285</v>
      </c>
      <c r="I16" s="389"/>
    </row>
    <row r="17" spans="1:9" ht="14.1" customHeight="1" x14ac:dyDescent="0.2">
      <c r="A17" s="178">
        <v>2</v>
      </c>
      <c r="B17" s="159">
        <v>1</v>
      </c>
      <c r="C17" s="159">
        <v>1</v>
      </c>
      <c r="D17" s="159">
        <v>1</v>
      </c>
      <c r="E17" s="159">
        <v>1</v>
      </c>
      <c r="F17" s="302" t="s">
        <v>5</v>
      </c>
      <c r="G17" s="159">
        <v>20</v>
      </c>
      <c r="H17" s="179" t="s">
        <v>165</v>
      </c>
      <c r="I17" s="389">
        <v>7182642</v>
      </c>
    </row>
    <row r="18" spans="1:9" ht="14.1" customHeight="1" x14ac:dyDescent="0.2">
      <c r="A18" s="178">
        <v>2</v>
      </c>
      <c r="B18" s="159">
        <v>1</v>
      </c>
      <c r="C18" s="159">
        <v>1</v>
      </c>
      <c r="D18" s="159">
        <v>1</v>
      </c>
      <c r="E18" s="159">
        <v>1</v>
      </c>
      <c r="F18" s="302" t="s">
        <v>5</v>
      </c>
      <c r="G18" s="159">
        <v>21</v>
      </c>
      <c r="H18" s="179" t="s">
        <v>1300</v>
      </c>
      <c r="I18" s="389">
        <v>106245354</v>
      </c>
    </row>
    <row r="19" spans="1:9" ht="14.1" customHeight="1" x14ac:dyDescent="0.2">
      <c r="A19" s="178">
        <v>2</v>
      </c>
      <c r="B19" s="159">
        <v>1</v>
      </c>
      <c r="C19" s="159">
        <v>1</v>
      </c>
      <c r="D19" s="159">
        <v>1</v>
      </c>
      <c r="E19" s="159">
        <v>1</v>
      </c>
      <c r="F19" s="302" t="s">
        <v>5</v>
      </c>
      <c r="G19" s="159">
        <v>22</v>
      </c>
      <c r="H19" s="179" t="s">
        <v>1299</v>
      </c>
      <c r="I19" s="389">
        <v>8690150</v>
      </c>
    </row>
    <row r="20" spans="1:9" ht="14.1" customHeight="1" x14ac:dyDescent="0.2">
      <c r="A20" s="178">
        <v>2</v>
      </c>
      <c r="B20" s="159">
        <v>1</v>
      </c>
      <c r="C20" s="159">
        <v>1</v>
      </c>
      <c r="D20" s="159">
        <v>1</v>
      </c>
      <c r="E20" s="159">
        <v>1</v>
      </c>
      <c r="F20" s="302" t="s">
        <v>5</v>
      </c>
      <c r="G20" s="159">
        <v>23</v>
      </c>
      <c r="H20" s="179" t="s">
        <v>284</v>
      </c>
      <c r="I20" s="389">
        <v>5643450</v>
      </c>
    </row>
    <row r="21" spans="1:9" ht="27.6" customHeight="1" x14ac:dyDescent="0.2">
      <c r="A21" s="178">
        <v>2</v>
      </c>
      <c r="B21" s="159">
        <v>1</v>
      </c>
      <c r="C21" s="159">
        <v>1</v>
      </c>
      <c r="D21" s="159">
        <v>1</v>
      </c>
      <c r="E21" s="159">
        <v>1</v>
      </c>
      <c r="F21" s="302" t="s">
        <v>5</v>
      </c>
      <c r="G21" s="159">
        <v>24</v>
      </c>
      <c r="H21" s="179" t="s">
        <v>393</v>
      </c>
      <c r="I21" s="389">
        <v>2451866</v>
      </c>
    </row>
    <row r="22" spans="1:9" ht="16.899999999999999" customHeight="1" x14ac:dyDescent="0.2">
      <c r="A22" s="178">
        <v>2</v>
      </c>
      <c r="B22" s="159">
        <v>1</v>
      </c>
      <c r="C22" s="159">
        <v>1</v>
      </c>
      <c r="D22" s="159">
        <v>1</v>
      </c>
      <c r="E22" s="159">
        <v>1</v>
      </c>
      <c r="F22" s="302" t="s">
        <v>5</v>
      </c>
      <c r="G22" s="159">
        <v>25</v>
      </c>
      <c r="H22" s="179" t="s">
        <v>1245</v>
      </c>
      <c r="I22" s="389">
        <v>1402642</v>
      </c>
    </row>
    <row r="23" spans="1:9" ht="5.0999999999999996" customHeight="1" x14ac:dyDescent="0.2">
      <c r="A23" s="178"/>
      <c r="B23" s="159"/>
      <c r="C23" s="159"/>
      <c r="D23" s="159"/>
      <c r="E23" s="159"/>
      <c r="F23" s="302"/>
      <c r="G23" s="159"/>
      <c r="H23" s="395"/>
      <c r="I23" s="389"/>
    </row>
    <row r="24" spans="1:9" ht="14.1" customHeight="1" x14ac:dyDescent="0.2">
      <c r="A24" s="178">
        <v>2</v>
      </c>
      <c r="B24" s="159">
        <v>1</v>
      </c>
      <c r="C24" s="159">
        <v>1</v>
      </c>
      <c r="D24" s="159">
        <v>1</v>
      </c>
      <c r="E24" s="159">
        <v>1</v>
      </c>
      <c r="F24" s="302" t="s">
        <v>6</v>
      </c>
      <c r="G24" s="159"/>
      <c r="H24" s="395" t="s">
        <v>187</v>
      </c>
      <c r="I24" s="389">
        <v>151015290</v>
      </c>
    </row>
    <row r="25" spans="1:9" ht="14.1" customHeight="1" x14ac:dyDescent="0.2">
      <c r="A25" s="178"/>
      <c r="B25" s="159"/>
      <c r="C25" s="159"/>
      <c r="D25" s="159"/>
      <c r="E25" s="159"/>
      <c r="F25" s="302"/>
      <c r="G25" s="159"/>
      <c r="H25" s="470" t="s">
        <v>288</v>
      </c>
      <c r="I25" s="389"/>
    </row>
    <row r="26" spans="1:9" x14ac:dyDescent="0.2">
      <c r="A26" s="178">
        <v>2</v>
      </c>
      <c r="B26" s="159">
        <v>1</v>
      </c>
      <c r="C26" s="159">
        <v>1</v>
      </c>
      <c r="D26" s="159">
        <v>1</v>
      </c>
      <c r="E26" s="159">
        <v>1</v>
      </c>
      <c r="F26" s="302" t="s">
        <v>6</v>
      </c>
      <c r="G26" s="302">
        <v>17</v>
      </c>
      <c r="H26" s="395" t="s">
        <v>547</v>
      </c>
      <c r="I26" s="389">
        <v>224528617</v>
      </c>
    </row>
    <row r="27" spans="1:9" ht="5.0999999999999996" customHeight="1" x14ac:dyDescent="0.2">
      <c r="A27" s="178"/>
      <c r="B27" s="159"/>
      <c r="C27" s="159"/>
      <c r="D27" s="159"/>
      <c r="E27" s="159"/>
      <c r="F27" s="302"/>
      <c r="G27" s="159"/>
      <c r="H27" s="179"/>
      <c r="I27" s="389"/>
    </row>
    <row r="28" spans="1:9" ht="14.1" customHeight="1" x14ac:dyDescent="0.2">
      <c r="A28" s="178">
        <v>2</v>
      </c>
      <c r="B28" s="159">
        <v>1</v>
      </c>
      <c r="C28" s="159">
        <v>1</v>
      </c>
      <c r="D28" s="159">
        <v>1</v>
      </c>
      <c r="E28" s="159">
        <v>1</v>
      </c>
      <c r="F28" s="302" t="s">
        <v>7</v>
      </c>
      <c r="G28" s="159"/>
      <c r="H28" s="179" t="s">
        <v>192</v>
      </c>
      <c r="I28" s="389">
        <v>211154572</v>
      </c>
    </row>
    <row r="29" spans="1:9" ht="5.0999999999999996" customHeight="1" x14ac:dyDescent="0.2">
      <c r="A29" s="178"/>
      <c r="B29" s="159"/>
      <c r="C29" s="159"/>
      <c r="D29" s="159"/>
      <c r="E29" s="159"/>
      <c r="F29" s="302"/>
      <c r="G29" s="159"/>
      <c r="H29" s="179"/>
      <c r="I29" s="389"/>
    </row>
    <row r="30" spans="1:9" ht="14.1" customHeight="1" x14ac:dyDescent="0.2">
      <c r="A30" s="178">
        <v>2</v>
      </c>
      <c r="B30" s="159">
        <v>1</v>
      </c>
      <c r="C30" s="159">
        <v>1</v>
      </c>
      <c r="D30" s="159">
        <v>1</v>
      </c>
      <c r="E30" s="159">
        <v>1</v>
      </c>
      <c r="F30" s="302" t="s">
        <v>9</v>
      </c>
      <c r="G30" s="159"/>
      <c r="H30" s="179" t="s">
        <v>188</v>
      </c>
      <c r="I30" s="389">
        <v>55147506</v>
      </c>
    </row>
    <row r="31" spans="1:9" ht="5.0999999999999996" customHeight="1" x14ac:dyDescent="0.2">
      <c r="A31" s="178"/>
      <c r="B31" s="159"/>
      <c r="C31" s="159"/>
      <c r="D31" s="159"/>
      <c r="E31" s="159"/>
      <c r="F31" s="302"/>
      <c r="G31" s="159"/>
      <c r="H31" s="179"/>
      <c r="I31" s="389"/>
    </row>
    <row r="32" spans="1:9" ht="14.1" customHeight="1" x14ac:dyDescent="0.2">
      <c r="A32" s="178">
        <v>2</v>
      </c>
      <c r="B32" s="159">
        <v>1</v>
      </c>
      <c r="C32" s="159">
        <v>1</v>
      </c>
      <c r="D32" s="159">
        <v>1</v>
      </c>
      <c r="E32" s="159">
        <v>1</v>
      </c>
      <c r="F32" s="302" t="s">
        <v>10</v>
      </c>
      <c r="G32" s="159"/>
      <c r="H32" s="179" t="s">
        <v>286</v>
      </c>
      <c r="I32" s="389">
        <v>39612273</v>
      </c>
    </row>
    <row r="33" spans="1:9" ht="5.0999999999999996" customHeight="1" x14ac:dyDescent="0.2">
      <c r="A33" s="178"/>
      <c r="B33" s="159"/>
      <c r="C33" s="159"/>
      <c r="D33" s="159"/>
      <c r="E33" s="159"/>
      <c r="F33" s="302"/>
      <c r="G33" s="159"/>
      <c r="H33" s="179"/>
      <c r="I33" s="389"/>
    </row>
    <row r="34" spans="1:9" ht="14.1" customHeight="1" x14ac:dyDescent="0.2">
      <c r="A34" s="178">
        <v>2</v>
      </c>
      <c r="B34" s="159">
        <v>1</v>
      </c>
      <c r="C34" s="159">
        <v>1</v>
      </c>
      <c r="D34" s="159">
        <v>1</v>
      </c>
      <c r="E34" s="159">
        <v>1</v>
      </c>
      <c r="F34" s="302" t="s">
        <v>11</v>
      </c>
      <c r="G34" s="159"/>
      <c r="H34" s="179" t="s">
        <v>190</v>
      </c>
      <c r="I34" s="389">
        <v>595382518</v>
      </c>
    </row>
    <row r="35" spans="1:9" ht="5.0999999999999996" customHeight="1" x14ac:dyDescent="0.2">
      <c r="A35" s="178"/>
      <c r="B35" s="159"/>
      <c r="C35" s="159"/>
      <c r="D35" s="159"/>
      <c r="E35" s="159"/>
      <c r="F35" s="302"/>
      <c r="G35" s="159"/>
      <c r="H35" s="179"/>
      <c r="I35" s="389"/>
    </row>
    <row r="36" spans="1:9" ht="14.1" customHeight="1" x14ac:dyDescent="0.2">
      <c r="A36" s="178">
        <v>2</v>
      </c>
      <c r="B36" s="159">
        <v>1</v>
      </c>
      <c r="C36" s="159">
        <v>1</v>
      </c>
      <c r="D36" s="159">
        <v>1</v>
      </c>
      <c r="E36" s="159">
        <v>1</v>
      </c>
      <c r="F36" s="302" t="s">
        <v>12</v>
      </c>
      <c r="G36" s="159"/>
      <c r="H36" s="179" t="s">
        <v>186</v>
      </c>
      <c r="I36" s="389">
        <v>172334726</v>
      </c>
    </row>
    <row r="37" spans="1:9" ht="5.0999999999999996" customHeight="1" x14ac:dyDescent="0.2">
      <c r="A37" s="178"/>
      <c r="B37" s="159"/>
      <c r="C37" s="159"/>
      <c r="D37" s="159"/>
      <c r="E37" s="159"/>
      <c r="F37" s="302"/>
      <c r="G37" s="159"/>
      <c r="H37" s="179"/>
      <c r="I37" s="389"/>
    </row>
    <row r="38" spans="1:9" ht="14.1" customHeight="1" x14ac:dyDescent="0.2">
      <c r="A38" s="178">
        <v>2</v>
      </c>
      <c r="B38" s="159">
        <v>1</v>
      </c>
      <c r="C38" s="159">
        <v>1</v>
      </c>
      <c r="D38" s="159">
        <v>1</v>
      </c>
      <c r="E38" s="159">
        <v>1</v>
      </c>
      <c r="F38" s="302" t="s">
        <v>13</v>
      </c>
      <c r="G38" s="159"/>
      <c r="H38" s="179" t="s">
        <v>287</v>
      </c>
      <c r="I38" s="389">
        <v>356582074</v>
      </c>
    </row>
    <row r="39" spans="1:9" ht="14.1" customHeight="1" x14ac:dyDescent="0.2">
      <c r="A39" s="178"/>
      <c r="B39" s="159"/>
      <c r="C39" s="159"/>
      <c r="D39" s="159"/>
      <c r="E39" s="159"/>
      <c r="F39" s="302"/>
      <c r="G39" s="159"/>
      <c r="H39" s="469" t="s">
        <v>288</v>
      </c>
      <c r="I39" s="389"/>
    </row>
    <row r="40" spans="1:9" ht="14.1" customHeight="1" x14ac:dyDescent="0.2">
      <c r="A40" s="178">
        <v>2</v>
      </c>
      <c r="B40" s="159">
        <v>1</v>
      </c>
      <c r="C40" s="159">
        <v>1</v>
      </c>
      <c r="D40" s="159">
        <v>1</v>
      </c>
      <c r="E40" s="159">
        <v>1</v>
      </c>
      <c r="F40" s="302" t="s">
        <v>13</v>
      </c>
      <c r="G40" s="302" t="s">
        <v>9</v>
      </c>
      <c r="H40" s="179" t="s">
        <v>705</v>
      </c>
      <c r="I40" s="389">
        <v>5514207</v>
      </c>
    </row>
    <row r="41" spans="1:9" ht="4.9000000000000004" customHeight="1" x14ac:dyDescent="0.2">
      <c r="A41" s="178"/>
      <c r="B41" s="159"/>
      <c r="C41" s="159"/>
      <c r="D41" s="159"/>
      <c r="E41" s="159"/>
      <c r="F41" s="302"/>
      <c r="G41" s="302"/>
      <c r="H41" s="179"/>
      <c r="I41" s="389"/>
    </row>
    <row r="42" spans="1:9" ht="14.1" customHeight="1" x14ac:dyDescent="0.2">
      <c r="A42" s="178">
        <v>2</v>
      </c>
      <c r="B42" s="159">
        <v>1</v>
      </c>
      <c r="C42" s="159">
        <v>1</v>
      </c>
      <c r="D42" s="159">
        <v>1</v>
      </c>
      <c r="E42" s="159">
        <v>1</v>
      </c>
      <c r="F42" s="295">
        <v>10</v>
      </c>
      <c r="G42" s="159"/>
      <c r="H42" s="179" t="s">
        <v>289</v>
      </c>
      <c r="I42" s="389">
        <v>209777382</v>
      </c>
    </row>
    <row r="43" spans="1:9" ht="14.1" customHeight="1" x14ac:dyDescent="0.2">
      <c r="A43" s="178"/>
      <c r="B43" s="159"/>
      <c r="C43" s="159"/>
      <c r="D43" s="159"/>
      <c r="E43" s="159"/>
      <c r="F43" s="302"/>
      <c r="G43" s="159"/>
      <c r="H43" s="469" t="s">
        <v>285</v>
      </c>
      <c r="I43" s="389"/>
    </row>
    <row r="44" spans="1:9" ht="14.1" customHeight="1" x14ac:dyDescent="0.2">
      <c r="A44" s="178">
        <v>2</v>
      </c>
      <c r="B44" s="159">
        <v>1</v>
      </c>
      <c r="C44" s="159">
        <v>1</v>
      </c>
      <c r="D44" s="159">
        <v>1</v>
      </c>
      <c r="E44" s="159">
        <v>1</v>
      </c>
      <c r="F44" s="295">
        <v>10</v>
      </c>
      <c r="G44" s="159">
        <v>20</v>
      </c>
      <c r="H44" s="179" t="s">
        <v>108</v>
      </c>
      <c r="I44" s="389">
        <v>1794871</v>
      </c>
    </row>
    <row r="45" spans="1:9" ht="5.0999999999999996" customHeight="1" x14ac:dyDescent="0.2">
      <c r="A45" s="178"/>
      <c r="B45" s="159"/>
      <c r="C45" s="159"/>
      <c r="D45" s="159"/>
      <c r="E45" s="159"/>
      <c r="F45" s="295"/>
      <c r="G45" s="159"/>
      <c r="H45" s="179"/>
      <c r="I45" s="389"/>
    </row>
    <row r="46" spans="1:9" ht="14.1" customHeight="1" x14ac:dyDescent="0.2">
      <c r="A46" s="178">
        <v>2</v>
      </c>
      <c r="B46" s="159">
        <v>1</v>
      </c>
      <c r="C46" s="159">
        <v>1</v>
      </c>
      <c r="D46" s="159">
        <v>1</v>
      </c>
      <c r="E46" s="159">
        <v>1</v>
      </c>
      <c r="F46" s="295">
        <v>11</v>
      </c>
      <c r="G46" s="159"/>
      <c r="H46" s="179" t="s">
        <v>291</v>
      </c>
      <c r="I46" s="389">
        <v>11298008</v>
      </c>
    </row>
    <row r="47" spans="1:9" ht="5.0999999999999996" customHeight="1" x14ac:dyDescent="0.2">
      <c r="A47" s="178"/>
      <c r="B47" s="159"/>
      <c r="C47" s="159"/>
      <c r="D47" s="159"/>
      <c r="E47" s="159"/>
      <c r="F47" s="295"/>
      <c r="G47" s="159"/>
      <c r="H47" s="179"/>
      <c r="I47" s="389"/>
    </row>
    <row r="48" spans="1:9" ht="14.1" customHeight="1" x14ac:dyDescent="0.2">
      <c r="A48" s="178">
        <v>2</v>
      </c>
      <c r="B48" s="159">
        <v>1</v>
      </c>
      <c r="C48" s="159">
        <v>1</v>
      </c>
      <c r="D48" s="159">
        <v>1</v>
      </c>
      <c r="E48" s="159">
        <v>1</v>
      </c>
      <c r="F48" s="295">
        <v>12</v>
      </c>
      <c r="G48" s="159"/>
      <c r="H48" s="179" t="s">
        <v>290</v>
      </c>
      <c r="I48" s="389">
        <v>36902057</v>
      </c>
    </row>
    <row r="49" spans="1:9" ht="14.1" customHeight="1" x14ac:dyDescent="0.2">
      <c r="A49" s="178"/>
      <c r="B49" s="159"/>
      <c r="C49" s="159"/>
      <c r="D49" s="159"/>
      <c r="E49" s="159"/>
      <c r="F49" s="295"/>
      <c r="G49" s="159"/>
      <c r="H49" s="469" t="s">
        <v>285</v>
      </c>
      <c r="I49" s="389"/>
    </row>
    <row r="50" spans="1:9" ht="14.1" customHeight="1" x14ac:dyDescent="0.2">
      <c r="A50" s="178">
        <v>2</v>
      </c>
      <c r="B50" s="159">
        <v>1</v>
      </c>
      <c r="C50" s="159">
        <v>1</v>
      </c>
      <c r="D50" s="159">
        <v>1</v>
      </c>
      <c r="E50" s="159">
        <v>1</v>
      </c>
      <c r="F50" s="295">
        <v>12</v>
      </c>
      <c r="G50" s="159">
        <v>13</v>
      </c>
      <c r="H50" s="179" t="s">
        <v>394</v>
      </c>
      <c r="I50" s="389">
        <v>3823684</v>
      </c>
    </row>
    <row r="51" spans="1:9" ht="14.1" customHeight="1" x14ac:dyDescent="0.2">
      <c r="A51" s="178">
        <v>2</v>
      </c>
      <c r="B51" s="159">
        <v>1</v>
      </c>
      <c r="C51" s="159">
        <v>1</v>
      </c>
      <c r="D51" s="159">
        <v>1</v>
      </c>
      <c r="E51" s="159">
        <v>1</v>
      </c>
      <c r="F51" s="295">
        <v>12</v>
      </c>
      <c r="G51" s="159">
        <v>14</v>
      </c>
      <c r="H51" s="179" t="s">
        <v>397</v>
      </c>
      <c r="I51" s="389">
        <v>6476484</v>
      </c>
    </row>
    <row r="52" spans="1:9" ht="14.1" customHeight="1" x14ac:dyDescent="0.2">
      <c r="A52" s="178">
        <v>2</v>
      </c>
      <c r="B52" s="159">
        <v>1</v>
      </c>
      <c r="C52" s="159">
        <v>1</v>
      </c>
      <c r="D52" s="159">
        <v>1</v>
      </c>
      <c r="E52" s="159">
        <v>1</v>
      </c>
      <c r="F52" s="295">
        <v>12</v>
      </c>
      <c r="G52" s="159">
        <v>15</v>
      </c>
      <c r="H52" s="179" t="s">
        <v>395</v>
      </c>
      <c r="I52" s="389">
        <v>5238308</v>
      </c>
    </row>
    <row r="53" spans="1:9" ht="12" customHeight="1" x14ac:dyDescent="0.2">
      <c r="A53" s="178">
        <v>2</v>
      </c>
      <c r="B53" s="159">
        <v>1</v>
      </c>
      <c r="C53" s="159">
        <v>1</v>
      </c>
      <c r="D53" s="159">
        <v>1</v>
      </c>
      <c r="E53" s="159">
        <v>1</v>
      </c>
      <c r="F53" s="295">
        <v>12</v>
      </c>
      <c r="G53" s="159">
        <v>16</v>
      </c>
      <c r="H53" s="179" t="s">
        <v>396</v>
      </c>
      <c r="I53" s="389">
        <v>2664235</v>
      </c>
    </row>
    <row r="54" spans="1:9" ht="5.0999999999999996" customHeight="1" x14ac:dyDescent="0.2">
      <c r="A54" s="178"/>
      <c r="B54" s="159"/>
      <c r="C54" s="159"/>
      <c r="D54" s="159"/>
      <c r="E54" s="159"/>
      <c r="F54" s="295"/>
      <c r="G54" s="159"/>
      <c r="H54" s="179"/>
      <c r="I54" s="389"/>
    </row>
    <row r="55" spans="1:9" ht="14.1" customHeight="1" x14ac:dyDescent="0.2">
      <c r="A55" s="178">
        <v>2</v>
      </c>
      <c r="B55" s="159">
        <v>1</v>
      </c>
      <c r="C55" s="159">
        <v>1</v>
      </c>
      <c r="D55" s="159">
        <v>1</v>
      </c>
      <c r="E55" s="159">
        <v>1</v>
      </c>
      <c r="F55" s="295">
        <v>13</v>
      </c>
      <c r="G55" s="159"/>
      <c r="H55" s="179" t="s">
        <v>536</v>
      </c>
      <c r="I55" s="389">
        <v>133199591</v>
      </c>
    </row>
    <row r="56" spans="1:9" ht="5.0999999999999996" customHeight="1" x14ac:dyDescent="0.2">
      <c r="A56" s="178"/>
      <c r="B56" s="159"/>
      <c r="C56" s="159"/>
      <c r="D56" s="159"/>
      <c r="E56" s="159"/>
      <c r="F56" s="295"/>
      <c r="G56" s="159"/>
      <c r="H56" s="179"/>
      <c r="I56" s="389"/>
    </row>
    <row r="57" spans="1:9" ht="14.1" customHeight="1" x14ac:dyDescent="0.2">
      <c r="A57" s="178">
        <v>2</v>
      </c>
      <c r="B57" s="159">
        <v>1</v>
      </c>
      <c r="C57" s="159">
        <v>1</v>
      </c>
      <c r="D57" s="159">
        <v>1</v>
      </c>
      <c r="E57" s="159">
        <v>1</v>
      </c>
      <c r="F57" s="295">
        <v>14</v>
      </c>
      <c r="G57" s="159"/>
      <c r="H57" s="179" t="s">
        <v>189</v>
      </c>
      <c r="I57" s="389">
        <v>58663257</v>
      </c>
    </row>
    <row r="58" spans="1:9" ht="5.0999999999999996" customHeight="1" x14ac:dyDescent="0.2">
      <c r="A58" s="178"/>
      <c r="B58" s="159"/>
      <c r="C58" s="159"/>
      <c r="D58" s="159"/>
      <c r="E58" s="159"/>
      <c r="F58" s="302"/>
      <c r="G58" s="159"/>
      <c r="H58" s="179"/>
      <c r="I58" s="389"/>
    </row>
    <row r="59" spans="1:9" ht="14.1" customHeight="1" x14ac:dyDescent="0.2">
      <c r="A59" s="178">
        <v>2</v>
      </c>
      <c r="B59" s="159">
        <v>1</v>
      </c>
      <c r="C59" s="159">
        <v>1</v>
      </c>
      <c r="D59" s="159">
        <v>1</v>
      </c>
      <c r="E59" s="159">
        <v>1</v>
      </c>
      <c r="F59" s="295">
        <v>15</v>
      </c>
      <c r="G59" s="159"/>
      <c r="H59" s="179" t="s">
        <v>1290</v>
      </c>
      <c r="I59" s="389">
        <v>52987535</v>
      </c>
    </row>
    <row r="60" spans="1:9" ht="5.0999999999999996" customHeight="1" x14ac:dyDescent="0.2">
      <c r="A60" s="178"/>
      <c r="B60" s="159"/>
      <c r="C60" s="159"/>
      <c r="D60" s="159"/>
      <c r="E60" s="159"/>
      <c r="F60" s="295"/>
      <c r="G60" s="159"/>
      <c r="H60" s="179"/>
      <c r="I60" s="389"/>
    </row>
    <row r="61" spans="1:9" ht="14.1" customHeight="1" x14ac:dyDescent="0.2">
      <c r="A61" s="178">
        <v>2</v>
      </c>
      <c r="B61" s="159">
        <v>1</v>
      </c>
      <c r="C61" s="159">
        <v>1</v>
      </c>
      <c r="D61" s="159">
        <v>1</v>
      </c>
      <c r="E61" s="159">
        <v>1</v>
      </c>
      <c r="F61" s="295">
        <v>16</v>
      </c>
      <c r="G61" s="159"/>
      <c r="H61" s="180" t="s">
        <v>292</v>
      </c>
      <c r="I61" s="389">
        <v>306763431</v>
      </c>
    </row>
    <row r="62" spans="1:9" ht="5.0999999999999996" customHeight="1" x14ac:dyDescent="0.2">
      <c r="A62" s="178"/>
      <c r="B62" s="159"/>
      <c r="C62" s="159"/>
      <c r="D62" s="159"/>
      <c r="E62" s="159"/>
      <c r="F62" s="295"/>
      <c r="G62" s="159"/>
      <c r="H62" s="180"/>
      <c r="I62" s="389"/>
    </row>
    <row r="63" spans="1:9" ht="14.1" customHeight="1" x14ac:dyDescent="0.2">
      <c r="A63" s="178">
        <v>2</v>
      </c>
      <c r="B63" s="159">
        <v>1</v>
      </c>
      <c r="C63" s="159">
        <v>1</v>
      </c>
      <c r="D63" s="159">
        <v>1</v>
      </c>
      <c r="E63" s="159">
        <v>1</v>
      </c>
      <c r="F63" s="295">
        <v>17</v>
      </c>
      <c r="G63" s="159"/>
      <c r="H63" s="179" t="s">
        <v>191</v>
      </c>
      <c r="I63" s="389">
        <v>71454954</v>
      </c>
    </row>
    <row r="64" spans="1:9" ht="5.0999999999999996" customHeight="1" x14ac:dyDescent="0.2">
      <c r="A64" s="178"/>
      <c r="B64" s="159"/>
      <c r="C64" s="159"/>
      <c r="D64" s="159"/>
      <c r="E64" s="159"/>
      <c r="F64" s="295"/>
      <c r="G64" s="159"/>
      <c r="H64" s="179"/>
      <c r="I64" s="389"/>
    </row>
    <row r="65" spans="1:9" ht="14.1" customHeight="1" x14ac:dyDescent="0.2">
      <c r="A65" s="178">
        <v>2</v>
      </c>
      <c r="B65" s="159">
        <v>1</v>
      </c>
      <c r="C65" s="159">
        <v>1</v>
      </c>
      <c r="D65" s="159">
        <v>1</v>
      </c>
      <c r="E65" s="159">
        <v>1</v>
      </c>
      <c r="F65" s="295">
        <v>18</v>
      </c>
      <c r="G65" s="159"/>
      <c r="H65" s="179" t="s">
        <v>293</v>
      </c>
      <c r="I65" s="389">
        <v>48112504</v>
      </c>
    </row>
    <row r="66" spans="1:9" ht="4.1500000000000004" customHeight="1" x14ac:dyDescent="0.2">
      <c r="A66" s="178"/>
      <c r="B66" s="159"/>
      <c r="C66" s="159"/>
      <c r="D66" s="159"/>
      <c r="E66" s="159"/>
      <c r="F66" s="295"/>
      <c r="G66" s="159"/>
      <c r="H66" s="179"/>
      <c r="I66" s="389"/>
    </row>
    <row r="67" spans="1:9" ht="14.1" customHeight="1" x14ac:dyDescent="0.2">
      <c r="A67" s="178">
        <v>2</v>
      </c>
      <c r="B67" s="159">
        <v>1</v>
      </c>
      <c r="C67" s="159">
        <v>1</v>
      </c>
      <c r="D67" s="159">
        <v>1</v>
      </c>
      <c r="E67" s="159">
        <v>1</v>
      </c>
      <c r="F67" s="295">
        <v>19</v>
      </c>
      <c r="G67" s="159"/>
      <c r="H67" s="179" t="s">
        <v>294</v>
      </c>
      <c r="I67" s="389">
        <v>633054868</v>
      </c>
    </row>
    <row r="68" spans="1:9" ht="14.1" customHeight="1" x14ac:dyDescent="0.2">
      <c r="A68" s="343"/>
      <c r="B68" s="345"/>
      <c r="C68" s="345"/>
      <c r="D68" s="345"/>
      <c r="E68" s="345"/>
      <c r="F68" s="345"/>
      <c r="G68" s="159"/>
      <c r="H68" s="469" t="s">
        <v>288</v>
      </c>
      <c r="I68" s="389"/>
    </row>
    <row r="69" spans="1:9" ht="22.9" customHeight="1" x14ac:dyDescent="0.2">
      <c r="A69" s="178">
        <v>2</v>
      </c>
      <c r="B69" s="159">
        <v>1</v>
      </c>
      <c r="C69" s="159">
        <v>1</v>
      </c>
      <c r="D69" s="159">
        <v>1</v>
      </c>
      <c r="E69" s="159">
        <v>1</v>
      </c>
      <c r="F69" s="295">
        <v>19</v>
      </c>
      <c r="G69" s="159">
        <v>27</v>
      </c>
      <c r="H69" s="180" t="s">
        <v>166</v>
      </c>
      <c r="I69" s="389">
        <v>39208114</v>
      </c>
    </row>
    <row r="70" spans="1:9" ht="5.0999999999999996" customHeight="1" x14ac:dyDescent="0.2">
      <c r="A70" s="343"/>
      <c r="B70" s="345"/>
      <c r="C70" s="345"/>
      <c r="D70" s="345"/>
      <c r="E70" s="345"/>
      <c r="F70" s="345"/>
      <c r="G70" s="159"/>
      <c r="H70" s="344"/>
      <c r="I70" s="389"/>
    </row>
    <row r="71" spans="1:9" ht="14.1" customHeight="1" x14ac:dyDescent="0.2">
      <c r="A71" s="178">
        <v>2</v>
      </c>
      <c r="B71" s="159">
        <v>1</v>
      </c>
      <c r="C71" s="159">
        <v>1</v>
      </c>
      <c r="D71" s="159">
        <v>1</v>
      </c>
      <c r="E71" s="159">
        <v>1</v>
      </c>
      <c r="F71" s="295">
        <v>20</v>
      </c>
      <c r="G71" s="159"/>
      <c r="H71" s="345" t="s">
        <v>295</v>
      </c>
      <c r="I71" s="389">
        <v>95006148</v>
      </c>
    </row>
    <row r="72" spans="1:9" ht="5.0999999999999996" customHeight="1" x14ac:dyDescent="0.2">
      <c r="A72" s="178"/>
      <c r="B72" s="159"/>
      <c r="C72" s="159"/>
      <c r="D72" s="159"/>
      <c r="E72" s="159"/>
      <c r="F72" s="295"/>
      <c r="G72" s="159"/>
      <c r="H72" s="345"/>
      <c r="I72" s="389"/>
    </row>
    <row r="73" spans="1:9" ht="14.1" customHeight="1" x14ac:dyDescent="0.2">
      <c r="A73" s="178">
        <v>2</v>
      </c>
      <c r="B73" s="159">
        <v>1</v>
      </c>
      <c r="C73" s="159">
        <v>1</v>
      </c>
      <c r="D73" s="159">
        <v>1</v>
      </c>
      <c r="E73" s="159">
        <v>1</v>
      </c>
      <c r="F73" s="295">
        <v>21</v>
      </c>
      <c r="G73" s="159"/>
      <c r="H73" s="179" t="s">
        <v>296</v>
      </c>
      <c r="I73" s="389">
        <v>21381199</v>
      </c>
    </row>
    <row r="74" spans="1:9" ht="5.0999999999999996" customHeight="1" x14ac:dyDescent="0.2">
      <c r="A74" s="178"/>
      <c r="B74" s="159"/>
      <c r="C74" s="159"/>
      <c r="D74" s="159"/>
      <c r="E74" s="159"/>
      <c r="F74" s="295"/>
      <c r="G74" s="159"/>
      <c r="H74" s="160"/>
      <c r="I74" s="389"/>
    </row>
    <row r="75" spans="1:9" ht="14.1" customHeight="1" x14ac:dyDescent="0.2">
      <c r="A75" s="178">
        <v>2</v>
      </c>
      <c r="B75" s="159">
        <v>1</v>
      </c>
      <c r="C75" s="159">
        <v>1</v>
      </c>
      <c r="D75" s="159">
        <v>1</v>
      </c>
      <c r="E75" s="159">
        <v>1</v>
      </c>
      <c r="F75" s="295">
        <v>22</v>
      </c>
      <c r="G75" s="159"/>
      <c r="H75" s="345" t="s">
        <v>709</v>
      </c>
      <c r="I75" s="389">
        <v>393374186</v>
      </c>
    </row>
    <row r="76" spans="1:9" ht="5.0999999999999996" customHeight="1" thickBot="1" x14ac:dyDescent="0.25">
      <c r="A76" s="777"/>
      <c r="B76" s="778"/>
      <c r="C76" s="778"/>
      <c r="D76" s="778"/>
      <c r="E76" s="778"/>
      <c r="F76" s="794"/>
      <c r="G76" s="778"/>
      <c r="H76" s="795"/>
      <c r="I76" s="796"/>
    </row>
    <row r="77" spans="1:9" ht="14.1" customHeight="1" thickTop="1" x14ac:dyDescent="0.2">
      <c r="A77" s="178">
        <v>2</v>
      </c>
      <c r="B77" s="159">
        <v>1</v>
      </c>
      <c r="C77" s="159">
        <v>1</v>
      </c>
      <c r="D77" s="159">
        <v>1</v>
      </c>
      <c r="E77" s="159">
        <v>1</v>
      </c>
      <c r="F77" s="295">
        <v>24</v>
      </c>
      <c r="G77" s="159"/>
      <c r="H77" s="597" t="s">
        <v>223</v>
      </c>
      <c r="I77" s="389">
        <f>20465792+1064100+25000000</f>
        <v>46529892</v>
      </c>
    </row>
    <row r="78" spans="1:9" ht="14.1" customHeight="1" x14ac:dyDescent="0.2">
      <c r="A78" s="178">
        <v>2</v>
      </c>
      <c r="B78" s="159">
        <v>1</v>
      </c>
      <c r="C78" s="159">
        <v>1</v>
      </c>
      <c r="D78" s="159">
        <v>1</v>
      </c>
      <c r="E78" s="159">
        <v>1</v>
      </c>
      <c r="F78" s="295">
        <v>24</v>
      </c>
      <c r="G78" s="159"/>
      <c r="H78" s="179" t="s">
        <v>224</v>
      </c>
      <c r="I78" s="389">
        <v>306407168</v>
      </c>
    </row>
    <row r="79" spans="1:9" ht="17.25" customHeight="1" x14ac:dyDescent="0.2">
      <c r="A79" s="178"/>
      <c r="B79" s="159"/>
      <c r="C79" s="159"/>
      <c r="D79" s="159"/>
      <c r="E79" s="159"/>
      <c r="F79" s="159"/>
      <c r="G79" s="159"/>
      <c r="H79" s="469" t="s">
        <v>152</v>
      </c>
      <c r="I79" s="471">
        <f>SUM(I13:I78)</f>
        <v>4899573588</v>
      </c>
    </row>
    <row r="80" spans="1:9" ht="5.0999999999999996" customHeight="1" x14ac:dyDescent="0.2">
      <c r="A80" s="178"/>
      <c r="B80" s="159"/>
      <c r="C80" s="159"/>
      <c r="D80" s="159"/>
      <c r="E80" s="159"/>
      <c r="F80" s="159"/>
      <c r="G80" s="159"/>
      <c r="H80" s="182"/>
      <c r="I80" s="390"/>
    </row>
    <row r="81" spans="1:9" ht="14.1" customHeight="1" x14ac:dyDescent="0.2">
      <c r="A81" s="178">
        <v>2</v>
      </c>
      <c r="B81" s="159">
        <v>0</v>
      </c>
      <c r="C81" s="159">
        <v>0</v>
      </c>
      <c r="D81" s="159">
        <v>0</v>
      </c>
      <c r="E81" s="159">
        <v>0</v>
      </c>
      <c r="F81" s="159"/>
      <c r="G81" s="295"/>
      <c r="H81" s="468" t="s">
        <v>264</v>
      </c>
      <c r="I81" s="390"/>
    </row>
    <row r="82" spans="1:9" ht="14.1" customHeight="1" x14ac:dyDescent="0.2">
      <c r="A82" s="178">
        <v>2</v>
      </c>
      <c r="B82" s="159">
        <v>1</v>
      </c>
      <c r="C82" s="159">
        <v>0</v>
      </c>
      <c r="D82" s="159">
        <v>0</v>
      </c>
      <c r="E82" s="159">
        <v>0</v>
      </c>
      <c r="F82" s="159"/>
      <c r="G82" s="295"/>
      <c r="H82" s="468" t="s">
        <v>260</v>
      </c>
      <c r="I82" s="390"/>
    </row>
    <row r="83" spans="1:9" ht="14.1" customHeight="1" x14ac:dyDescent="0.2">
      <c r="A83" s="178">
        <v>2</v>
      </c>
      <c r="B83" s="159">
        <v>1</v>
      </c>
      <c r="C83" s="159">
        <v>1</v>
      </c>
      <c r="D83" s="159">
        <v>0</v>
      </c>
      <c r="E83" s="159">
        <v>0</v>
      </c>
      <c r="F83" s="159"/>
      <c r="G83" s="295"/>
      <c r="H83" s="468" t="s">
        <v>263</v>
      </c>
      <c r="I83" s="390"/>
    </row>
    <row r="84" spans="1:9" ht="14.1" customHeight="1" x14ac:dyDescent="0.2">
      <c r="A84" s="178">
        <v>2</v>
      </c>
      <c r="B84" s="159">
        <v>1</v>
      </c>
      <c r="C84" s="159">
        <v>1</v>
      </c>
      <c r="D84" s="159">
        <v>1</v>
      </c>
      <c r="E84" s="159">
        <v>0</v>
      </c>
      <c r="F84" s="159"/>
      <c r="G84" s="295"/>
      <c r="H84" s="468" t="s">
        <v>266</v>
      </c>
      <c r="I84" s="390"/>
    </row>
    <row r="85" spans="1:9" ht="14.1" customHeight="1" x14ac:dyDescent="0.2">
      <c r="A85" s="178">
        <v>2</v>
      </c>
      <c r="B85" s="159">
        <v>1</v>
      </c>
      <c r="C85" s="159">
        <v>1</v>
      </c>
      <c r="D85" s="159">
        <v>1</v>
      </c>
      <c r="E85" s="159">
        <v>2</v>
      </c>
      <c r="F85" s="159"/>
      <c r="G85" s="159"/>
      <c r="H85" s="468" t="s">
        <v>87</v>
      </c>
      <c r="I85" s="390"/>
    </row>
    <row r="86" spans="1:9" ht="14.1" customHeight="1" x14ac:dyDescent="0.2">
      <c r="A86" s="178">
        <v>2</v>
      </c>
      <c r="B86" s="159">
        <v>1</v>
      </c>
      <c r="C86" s="159">
        <v>1</v>
      </c>
      <c r="D86" s="159">
        <v>1</v>
      </c>
      <c r="E86" s="159">
        <v>2</v>
      </c>
      <c r="F86" s="159">
        <v>25</v>
      </c>
      <c r="G86" s="159"/>
      <c r="H86" s="468" t="s">
        <v>87</v>
      </c>
      <c r="I86" s="390"/>
    </row>
    <row r="87" spans="1:9" ht="14.1" customHeight="1" x14ac:dyDescent="0.2">
      <c r="A87" s="178"/>
      <c r="B87" s="159"/>
      <c r="C87" s="159"/>
      <c r="D87" s="159"/>
      <c r="E87" s="159"/>
      <c r="F87" s="159"/>
      <c r="G87" s="159"/>
      <c r="H87" s="179" t="s">
        <v>94</v>
      </c>
      <c r="I87" s="389">
        <v>108314769</v>
      </c>
    </row>
    <row r="88" spans="1:9" ht="14.1" customHeight="1" x14ac:dyDescent="0.2">
      <c r="A88" s="178"/>
      <c r="B88" s="159"/>
      <c r="C88" s="159"/>
      <c r="D88" s="159"/>
      <c r="E88" s="159"/>
      <c r="F88" s="159"/>
      <c r="G88" s="159"/>
      <c r="H88" s="179" t="s">
        <v>95</v>
      </c>
      <c r="I88" s="389">
        <v>8819038</v>
      </c>
    </row>
    <row r="89" spans="1:9" ht="14.1" customHeight="1" x14ac:dyDescent="0.2">
      <c r="A89" s="178"/>
      <c r="B89" s="159"/>
      <c r="C89" s="159"/>
      <c r="D89" s="159"/>
      <c r="E89" s="159"/>
      <c r="F89" s="159"/>
      <c r="G89" s="159"/>
      <c r="H89" s="179" t="s">
        <v>96</v>
      </c>
      <c r="I89" s="389">
        <v>31093838</v>
      </c>
    </row>
    <row r="90" spans="1:9" ht="14.1" customHeight="1" x14ac:dyDescent="0.2">
      <c r="A90" s="178"/>
      <c r="B90" s="159"/>
      <c r="C90" s="159"/>
      <c r="D90" s="159"/>
      <c r="E90" s="159"/>
      <c r="F90" s="159"/>
      <c r="G90" s="159"/>
      <c r="H90" s="179" t="s">
        <v>97</v>
      </c>
      <c r="I90" s="389">
        <v>46560003</v>
      </c>
    </row>
    <row r="91" spans="1:9" ht="14.1" customHeight="1" x14ac:dyDescent="0.2">
      <c r="A91" s="178"/>
      <c r="B91" s="159"/>
      <c r="C91" s="159"/>
      <c r="D91" s="159"/>
      <c r="E91" s="159"/>
      <c r="F91" s="159"/>
      <c r="G91" s="159"/>
      <c r="H91" s="179" t="s">
        <v>98</v>
      </c>
      <c r="I91" s="419">
        <v>856536</v>
      </c>
    </row>
    <row r="92" spans="1:9" ht="14.1" customHeight="1" x14ac:dyDescent="0.2">
      <c r="A92" s="181"/>
      <c r="B92" s="160"/>
      <c r="C92" s="160"/>
      <c r="D92" s="160"/>
      <c r="E92" s="160"/>
      <c r="F92" s="160"/>
      <c r="G92" s="160"/>
      <c r="H92" s="179" t="s">
        <v>99</v>
      </c>
      <c r="I92" s="389">
        <f>SUM(I87:I91)</f>
        <v>195644184</v>
      </c>
    </row>
    <row r="93" spans="1:9" ht="14.1" customHeight="1" x14ac:dyDescent="0.2">
      <c r="A93" s="178"/>
      <c r="B93" s="159"/>
      <c r="C93" s="159"/>
      <c r="D93" s="159"/>
      <c r="E93" s="159"/>
      <c r="F93" s="159"/>
      <c r="G93" s="159"/>
      <c r="H93" s="469" t="s">
        <v>100</v>
      </c>
      <c r="I93" s="389"/>
    </row>
    <row r="94" spans="1:9" ht="14.1" customHeight="1" x14ac:dyDescent="0.2">
      <c r="A94" s="178"/>
      <c r="B94" s="159"/>
      <c r="C94" s="159"/>
      <c r="D94" s="159"/>
      <c r="E94" s="159"/>
      <c r="F94" s="159"/>
      <c r="G94" s="159"/>
      <c r="H94" s="179" t="s">
        <v>94</v>
      </c>
      <c r="I94" s="389">
        <v>35070906</v>
      </c>
    </row>
    <row r="95" spans="1:9" ht="14.1" customHeight="1" x14ac:dyDescent="0.2">
      <c r="A95" s="178"/>
      <c r="B95" s="159"/>
      <c r="C95" s="159"/>
      <c r="D95" s="159"/>
      <c r="E95" s="159"/>
      <c r="F95" s="159"/>
      <c r="G95" s="159"/>
      <c r="H95" s="179" t="s">
        <v>95</v>
      </c>
      <c r="I95" s="389">
        <v>1320240</v>
      </c>
    </row>
    <row r="96" spans="1:9" ht="14.1" customHeight="1" x14ac:dyDescent="0.2">
      <c r="A96" s="178"/>
      <c r="B96" s="159"/>
      <c r="C96" s="159"/>
      <c r="D96" s="159"/>
      <c r="E96" s="159"/>
      <c r="F96" s="159"/>
      <c r="G96" s="159"/>
      <c r="H96" s="179" t="s">
        <v>96</v>
      </c>
      <c r="I96" s="389">
        <v>9073070</v>
      </c>
    </row>
    <row r="97" spans="1:15" ht="14.1" customHeight="1" x14ac:dyDescent="0.2">
      <c r="A97" s="178"/>
      <c r="B97" s="159"/>
      <c r="C97" s="159"/>
      <c r="D97" s="159"/>
      <c r="E97" s="159"/>
      <c r="F97" s="159"/>
      <c r="G97" s="159"/>
      <c r="H97" s="179" t="s">
        <v>98</v>
      </c>
      <c r="I97" s="419">
        <v>1932830</v>
      </c>
    </row>
    <row r="98" spans="1:15" ht="14.1" customHeight="1" x14ac:dyDescent="0.2">
      <c r="A98" s="181"/>
      <c r="B98" s="160"/>
      <c r="C98" s="160"/>
      <c r="D98" s="160"/>
      <c r="E98" s="160"/>
      <c r="F98" s="160"/>
      <c r="G98" s="160"/>
      <c r="H98" s="179" t="s">
        <v>99</v>
      </c>
      <c r="I98" s="389">
        <f>SUM(I94:I97)</f>
        <v>47397046</v>
      </c>
    </row>
    <row r="99" spans="1:15" ht="17.25" customHeight="1" x14ac:dyDescent="0.2">
      <c r="A99" s="181"/>
      <c r="B99" s="160"/>
      <c r="C99" s="160"/>
      <c r="D99" s="160"/>
      <c r="E99" s="160"/>
      <c r="F99" s="160"/>
      <c r="G99" s="160"/>
      <c r="H99" s="469" t="s">
        <v>152</v>
      </c>
      <c r="I99" s="471">
        <f>I92+I98</f>
        <v>243041230</v>
      </c>
    </row>
    <row r="100" spans="1:15" ht="5.0999999999999996" customHeight="1" x14ac:dyDescent="0.2">
      <c r="A100" s="181"/>
      <c r="B100" s="160"/>
      <c r="C100" s="160"/>
      <c r="D100" s="160"/>
      <c r="E100" s="160"/>
      <c r="F100" s="160"/>
      <c r="G100" s="160"/>
      <c r="H100" s="182"/>
      <c r="I100" s="390"/>
    </row>
    <row r="101" spans="1:15" ht="15" x14ac:dyDescent="0.2">
      <c r="A101" s="178">
        <v>2</v>
      </c>
      <c r="B101" s="159">
        <v>0</v>
      </c>
      <c r="C101" s="159">
        <v>0</v>
      </c>
      <c r="D101" s="159">
        <v>0</v>
      </c>
      <c r="E101" s="159">
        <v>0</v>
      </c>
      <c r="F101" s="159"/>
      <c r="G101" s="295"/>
      <c r="H101" s="468" t="s">
        <v>264</v>
      </c>
      <c r="I101" s="390"/>
    </row>
    <row r="102" spans="1:15" ht="15" x14ac:dyDescent="0.2">
      <c r="A102" s="178">
        <v>2</v>
      </c>
      <c r="B102" s="159">
        <v>1</v>
      </c>
      <c r="C102" s="159">
        <v>0</v>
      </c>
      <c r="D102" s="159">
        <v>0</v>
      </c>
      <c r="E102" s="159">
        <v>0</v>
      </c>
      <c r="F102" s="159"/>
      <c r="G102" s="295"/>
      <c r="H102" s="468" t="s">
        <v>260</v>
      </c>
      <c r="I102" s="390"/>
      <c r="K102" s="158"/>
      <c r="L102" s="158"/>
      <c r="M102" s="158"/>
      <c r="N102" s="158"/>
      <c r="O102" s="158"/>
    </row>
    <row r="103" spans="1:15" ht="15" x14ac:dyDescent="0.2">
      <c r="A103" s="178">
        <v>2</v>
      </c>
      <c r="B103" s="159">
        <v>1</v>
      </c>
      <c r="C103" s="159">
        <v>1</v>
      </c>
      <c r="D103" s="159">
        <v>0</v>
      </c>
      <c r="E103" s="159">
        <v>0</v>
      </c>
      <c r="F103" s="159"/>
      <c r="G103" s="295"/>
      <c r="H103" s="468" t="s">
        <v>263</v>
      </c>
      <c r="I103" s="390"/>
      <c r="K103" s="158"/>
      <c r="L103" s="158"/>
      <c r="M103" s="158"/>
      <c r="N103" s="158"/>
      <c r="O103" s="158"/>
    </row>
    <row r="104" spans="1:15" ht="15" x14ac:dyDescent="0.2">
      <c r="A104" s="178">
        <v>2</v>
      </c>
      <c r="B104" s="159">
        <v>1</v>
      </c>
      <c r="C104" s="159">
        <v>1</v>
      </c>
      <c r="D104" s="159">
        <v>1</v>
      </c>
      <c r="E104" s="159">
        <v>0</v>
      </c>
      <c r="F104" s="159"/>
      <c r="G104" s="295"/>
      <c r="H104" s="468" t="s">
        <v>266</v>
      </c>
      <c r="I104" s="390"/>
      <c r="K104" s="158"/>
      <c r="L104" s="158"/>
      <c r="M104" s="158"/>
      <c r="N104" s="158"/>
      <c r="O104" s="158"/>
    </row>
    <row r="105" spans="1:15" ht="15" x14ac:dyDescent="0.2">
      <c r="A105" s="178">
        <v>2</v>
      </c>
      <c r="B105" s="159">
        <v>1</v>
      </c>
      <c r="C105" s="159">
        <v>1</v>
      </c>
      <c r="D105" s="159">
        <v>1</v>
      </c>
      <c r="E105" s="159">
        <v>3</v>
      </c>
      <c r="F105" s="159"/>
      <c r="G105" s="159"/>
      <c r="H105" s="468" t="s">
        <v>88</v>
      </c>
      <c r="I105" s="390"/>
      <c r="K105" s="158"/>
      <c r="L105" s="158"/>
      <c r="M105" s="158"/>
      <c r="N105" s="158"/>
      <c r="O105" s="158"/>
    </row>
    <row r="106" spans="1:15" ht="15" customHeight="1" x14ac:dyDescent="0.2">
      <c r="A106" s="178">
        <v>2</v>
      </c>
      <c r="B106" s="159">
        <v>1</v>
      </c>
      <c r="C106" s="159">
        <v>1</v>
      </c>
      <c r="D106" s="159">
        <v>1</v>
      </c>
      <c r="E106" s="159">
        <v>3</v>
      </c>
      <c r="F106" s="159">
        <v>26</v>
      </c>
      <c r="G106" s="159"/>
      <c r="H106" s="468" t="s">
        <v>631</v>
      </c>
      <c r="I106" s="390"/>
    </row>
    <row r="107" spans="1:15" ht="14.1" customHeight="1" x14ac:dyDescent="0.2">
      <c r="A107" s="178"/>
      <c r="B107" s="159"/>
      <c r="C107" s="159"/>
      <c r="D107" s="159"/>
      <c r="E107" s="159"/>
      <c r="F107" s="159" t="s">
        <v>297</v>
      </c>
      <c r="G107" s="159"/>
      <c r="H107" s="179" t="s">
        <v>94</v>
      </c>
      <c r="I107" s="389">
        <v>73944876</v>
      </c>
    </row>
    <row r="108" spans="1:15" ht="14.1" customHeight="1" x14ac:dyDescent="0.2">
      <c r="A108" s="178"/>
      <c r="B108" s="159"/>
      <c r="C108" s="159"/>
      <c r="D108" s="159"/>
      <c r="E108" s="159"/>
      <c r="F108" s="159"/>
      <c r="G108" s="159"/>
      <c r="H108" s="179" t="s">
        <v>101</v>
      </c>
      <c r="I108" s="389">
        <v>3413352</v>
      </c>
    </row>
    <row r="109" spans="1:15" ht="14.1" customHeight="1" x14ac:dyDescent="0.2">
      <c r="A109" s="178"/>
      <c r="B109" s="159"/>
      <c r="C109" s="159"/>
      <c r="D109" s="159"/>
      <c r="E109" s="159"/>
      <c r="F109" s="159"/>
      <c r="G109" s="159"/>
      <c r="H109" s="179" t="s">
        <v>96</v>
      </c>
      <c r="I109" s="389">
        <v>4781463</v>
      </c>
    </row>
    <row r="110" spans="1:15" ht="14.1" customHeight="1" x14ac:dyDescent="0.2">
      <c r="A110" s="178"/>
      <c r="B110" s="159"/>
      <c r="C110" s="159"/>
      <c r="D110" s="159"/>
      <c r="E110" s="159"/>
      <c r="F110" s="159"/>
      <c r="G110" s="159"/>
      <c r="H110" s="179" t="s">
        <v>98</v>
      </c>
      <c r="I110" s="419">
        <v>394704</v>
      </c>
    </row>
    <row r="111" spans="1:15" ht="14.1" customHeight="1" x14ac:dyDescent="0.2">
      <c r="A111" s="181"/>
      <c r="B111" s="160"/>
      <c r="C111" s="160"/>
      <c r="D111" s="160"/>
      <c r="E111" s="160"/>
      <c r="F111" s="160"/>
      <c r="G111" s="160"/>
      <c r="H111" s="179" t="s">
        <v>99</v>
      </c>
      <c r="I111" s="389">
        <f>SUM(I107:I110)</f>
        <v>82534395</v>
      </c>
    </row>
    <row r="112" spans="1:15" ht="14.1" customHeight="1" x14ac:dyDescent="0.2">
      <c r="A112" s="178"/>
      <c r="B112" s="159"/>
      <c r="C112" s="159"/>
      <c r="D112" s="159"/>
      <c r="E112" s="159"/>
      <c r="F112" s="159"/>
      <c r="G112" s="159"/>
      <c r="H112" s="469" t="s">
        <v>632</v>
      </c>
      <c r="I112" s="389"/>
    </row>
    <row r="113" spans="1:9" ht="14.1" customHeight="1" x14ac:dyDescent="0.2">
      <c r="A113" s="178"/>
      <c r="B113" s="159"/>
      <c r="C113" s="159"/>
      <c r="D113" s="159"/>
      <c r="E113" s="159"/>
      <c r="F113" s="159"/>
      <c r="G113" s="159"/>
      <c r="H113" s="179" t="s">
        <v>94</v>
      </c>
      <c r="I113" s="389">
        <v>197849346</v>
      </c>
    </row>
    <row r="114" spans="1:9" ht="14.1" customHeight="1" x14ac:dyDescent="0.2">
      <c r="A114" s="178"/>
      <c r="B114" s="159"/>
      <c r="C114" s="159"/>
      <c r="D114" s="159"/>
      <c r="E114" s="159"/>
      <c r="F114" s="159"/>
      <c r="G114" s="159"/>
      <c r="H114" s="179" t="s">
        <v>101</v>
      </c>
      <c r="I114" s="389">
        <v>12536292</v>
      </c>
    </row>
    <row r="115" spans="1:9" ht="14.1" customHeight="1" x14ac:dyDescent="0.2">
      <c r="A115" s="178"/>
      <c r="B115" s="159"/>
      <c r="C115" s="159"/>
      <c r="D115" s="159"/>
      <c r="E115" s="159"/>
      <c r="F115" s="159"/>
      <c r="G115" s="159"/>
      <c r="H115" s="179" t="s">
        <v>96</v>
      </c>
      <c r="I115" s="389">
        <v>19861197</v>
      </c>
    </row>
    <row r="116" spans="1:9" ht="14.1" customHeight="1" x14ac:dyDescent="0.2">
      <c r="A116" s="178"/>
      <c r="B116" s="159"/>
      <c r="C116" s="159"/>
      <c r="D116" s="159"/>
      <c r="E116" s="159"/>
      <c r="F116" s="159"/>
      <c r="G116" s="159"/>
      <c r="H116" s="179" t="s">
        <v>98</v>
      </c>
      <c r="I116" s="419">
        <v>1449636</v>
      </c>
    </row>
    <row r="117" spans="1:9" ht="14.1" customHeight="1" x14ac:dyDescent="0.2">
      <c r="A117" s="181"/>
      <c r="B117" s="160"/>
      <c r="C117" s="160"/>
      <c r="D117" s="160"/>
      <c r="E117" s="160"/>
      <c r="F117" s="160"/>
      <c r="G117" s="160"/>
      <c r="H117" s="179" t="s">
        <v>99</v>
      </c>
      <c r="I117" s="389">
        <f>SUM(I113:I116)</f>
        <v>231696471</v>
      </c>
    </row>
    <row r="118" spans="1:9" ht="13.9" customHeight="1" x14ac:dyDescent="0.2">
      <c r="A118" s="181"/>
      <c r="B118" s="160"/>
      <c r="C118" s="160"/>
      <c r="D118" s="160"/>
      <c r="E118" s="160"/>
      <c r="F118" s="160"/>
      <c r="G118" s="160"/>
      <c r="H118" s="469" t="s">
        <v>152</v>
      </c>
      <c r="I118" s="471">
        <v>314230866</v>
      </c>
    </row>
    <row r="119" spans="1:9" ht="5.0999999999999996" customHeight="1" x14ac:dyDescent="0.2">
      <c r="A119" s="181"/>
      <c r="B119" s="160"/>
      <c r="C119" s="160"/>
      <c r="D119" s="160"/>
      <c r="E119" s="160"/>
      <c r="F119" s="160"/>
      <c r="G119" s="160"/>
      <c r="H119" s="182"/>
      <c r="I119" s="390"/>
    </row>
    <row r="120" spans="1:9" ht="15" x14ac:dyDescent="0.2">
      <c r="A120" s="178">
        <v>2</v>
      </c>
      <c r="B120" s="159">
        <v>0</v>
      </c>
      <c r="C120" s="159">
        <v>0</v>
      </c>
      <c r="D120" s="159">
        <v>0</v>
      </c>
      <c r="E120" s="159">
        <v>0</v>
      </c>
      <c r="F120" s="159"/>
      <c r="G120" s="295"/>
      <c r="H120" s="468" t="s">
        <v>264</v>
      </c>
      <c r="I120" s="390"/>
    </row>
    <row r="121" spans="1:9" ht="15" x14ac:dyDescent="0.2">
      <c r="A121" s="178">
        <v>2</v>
      </c>
      <c r="B121" s="159">
        <v>1</v>
      </c>
      <c r="C121" s="159">
        <v>0</v>
      </c>
      <c r="D121" s="159">
        <v>0</v>
      </c>
      <c r="E121" s="159">
        <v>0</v>
      </c>
      <c r="F121" s="159"/>
      <c r="G121" s="295"/>
      <c r="H121" s="468" t="s">
        <v>260</v>
      </c>
      <c r="I121" s="390"/>
    </row>
    <row r="122" spans="1:9" ht="15" x14ac:dyDescent="0.2">
      <c r="A122" s="178">
        <v>2</v>
      </c>
      <c r="B122" s="159">
        <v>1</v>
      </c>
      <c r="C122" s="159">
        <v>1</v>
      </c>
      <c r="D122" s="159">
        <v>0</v>
      </c>
      <c r="E122" s="159">
        <v>0</v>
      </c>
      <c r="F122" s="159"/>
      <c r="G122" s="295"/>
      <c r="H122" s="468" t="s">
        <v>263</v>
      </c>
      <c r="I122" s="390"/>
    </row>
    <row r="123" spans="1:9" ht="15" x14ac:dyDescent="0.2">
      <c r="A123" s="178">
        <v>2</v>
      </c>
      <c r="B123" s="159">
        <v>1</v>
      </c>
      <c r="C123" s="159">
        <v>1</v>
      </c>
      <c r="D123" s="159">
        <v>1</v>
      </c>
      <c r="E123" s="159">
        <v>0</v>
      </c>
      <c r="F123" s="159"/>
      <c r="G123" s="295"/>
      <c r="H123" s="468" t="s">
        <v>266</v>
      </c>
      <c r="I123" s="390"/>
    </row>
    <row r="124" spans="1:9" ht="15" x14ac:dyDescent="0.2">
      <c r="A124" s="178">
        <v>2</v>
      </c>
      <c r="B124" s="159">
        <v>1</v>
      </c>
      <c r="C124" s="159">
        <v>1</v>
      </c>
      <c r="D124" s="159">
        <v>1</v>
      </c>
      <c r="E124" s="159">
        <v>4</v>
      </c>
      <c r="F124" s="159"/>
      <c r="G124" s="159"/>
      <c r="H124" s="468" t="s">
        <v>1339</v>
      </c>
      <c r="I124" s="390"/>
    </row>
    <row r="125" spans="1:9" ht="15" x14ac:dyDescent="0.2">
      <c r="A125" s="178">
        <v>2</v>
      </c>
      <c r="B125" s="159">
        <v>1</v>
      </c>
      <c r="C125" s="159">
        <v>1</v>
      </c>
      <c r="D125" s="159">
        <v>1</v>
      </c>
      <c r="E125" s="159">
        <v>4</v>
      </c>
      <c r="F125" s="159">
        <v>27</v>
      </c>
      <c r="G125" s="159"/>
      <c r="H125" s="468" t="s">
        <v>1339</v>
      </c>
      <c r="I125" s="390"/>
    </row>
    <row r="126" spans="1:9" ht="14.1" customHeight="1" x14ac:dyDescent="0.2">
      <c r="A126" s="178">
        <v>2</v>
      </c>
      <c r="B126" s="159">
        <v>1</v>
      </c>
      <c r="C126" s="159">
        <v>1</v>
      </c>
      <c r="D126" s="159">
        <v>1</v>
      </c>
      <c r="E126" s="159">
        <v>4</v>
      </c>
      <c r="F126" s="159">
        <v>27</v>
      </c>
      <c r="G126" s="302" t="s">
        <v>4</v>
      </c>
      <c r="H126" s="179" t="s">
        <v>102</v>
      </c>
      <c r="I126" s="389"/>
    </row>
    <row r="127" spans="1:9" ht="14.1" customHeight="1" x14ac:dyDescent="0.2">
      <c r="A127" s="178"/>
      <c r="B127" s="159"/>
      <c r="C127" s="159"/>
      <c r="D127" s="159"/>
      <c r="E127" s="159"/>
      <c r="F127" s="159"/>
      <c r="G127" s="159"/>
      <c r="H127" s="179" t="s">
        <v>94</v>
      </c>
      <c r="I127" s="389">
        <v>62116356</v>
      </c>
    </row>
    <row r="128" spans="1:9" ht="14.1" customHeight="1" x14ac:dyDescent="0.2">
      <c r="A128" s="178"/>
      <c r="B128" s="159"/>
      <c r="C128" s="159"/>
      <c r="D128" s="159"/>
      <c r="E128" s="159"/>
      <c r="F128" s="159"/>
      <c r="G128" s="159"/>
      <c r="H128" s="179" t="s">
        <v>101</v>
      </c>
      <c r="I128" s="389">
        <v>8700000</v>
      </c>
    </row>
    <row r="129" spans="1:10" ht="14.1" customHeight="1" x14ac:dyDescent="0.2">
      <c r="A129" s="178"/>
      <c r="B129" s="159"/>
      <c r="C129" s="159"/>
      <c r="D129" s="159"/>
      <c r="E129" s="159"/>
      <c r="F129" s="159"/>
      <c r="G129" s="159"/>
      <c r="H129" s="179" t="s">
        <v>96</v>
      </c>
      <c r="I129" s="389">
        <v>18750000</v>
      </c>
      <c r="J129" s="158"/>
    </row>
    <row r="130" spans="1:10" ht="14.1" customHeight="1" x14ac:dyDescent="0.2">
      <c r="A130" s="178"/>
      <c r="B130" s="159"/>
      <c r="C130" s="159"/>
      <c r="D130" s="159"/>
      <c r="E130" s="159"/>
      <c r="F130" s="159"/>
      <c r="G130" s="159"/>
      <c r="H130" s="179" t="s">
        <v>153</v>
      </c>
      <c r="I130" s="419">
        <f>SUM(I131:I140)</f>
        <v>62665378</v>
      </c>
    </row>
    <row r="131" spans="1:10" ht="14.1" customHeight="1" x14ac:dyDescent="0.2">
      <c r="A131" s="178"/>
      <c r="B131" s="159"/>
      <c r="C131" s="159"/>
      <c r="D131" s="159"/>
      <c r="E131" s="159"/>
      <c r="F131" s="159"/>
      <c r="G131" s="159"/>
      <c r="H131" s="342" t="s">
        <v>1338</v>
      </c>
      <c r="I131" s="903">
        <v>12178451</v>
      </c>
    </row>
    <row r="132" spans="1:10" ht="14.1" customHeight="1" x14ac:dyDescent="0.2">
      <c r="A132" s="178"/>
      <c r="B132" s="159"/>
      <c r="C132" s="159"/>
      <c r="D132" s="159"/>
      <c r="E132" s="159"/>
      <c r="F132" s="159"/>
      <c r="G132" s="159"/>
      <c r="H132" s="294" t="s">
        <v>253</v>
      </c>
      <c r="I132" s="903">
        <v>14633072</v>
      </c>
    </row>
    <row r="133" spans="1:10" ht="14.1" customHeight="1" x14ac:dyDescent="0.2">
      <c r="A133" s="178"/>
      <c r="B133" s="159"/>
      <c r="C133" s="159"/>
      <c r="D133" s="159"/>
      <c r="E133" s="159"/>
      <c r="F133" s="159"/>
      <c r="G133" s="159"/>
      <c r="H133" s="294" t="s">
        <v>1337</v>
      </c>
      <c r="I133" s="903">
        <v>15794881</v>
      </c>
    </row>
    <row r="134" spans="1:10" ht="14.1" customHeight="1" thickBot="1" x14ac:dyDescent="0.25">
      <c r="A134" s="777"/>
      <c r="B134" s="778"/>
      <c r="C134" s="778"/>
      <c r="D134" s="778"/>
      <c r="E134" s="778"/>
      <c r="F134" s="778"/>
      <c r="G134" s="778"/>
      <c r="H134" s="797" t="s">
        <v>254</v>
      </c>
      <c r="I134" s="904">
        <v>5336197</v>
      </c>
    </row>
    <row r="135" spans="1:10" ht="14.1" customHeight="1" thickTop="1" x14ac:dyDescent="0.2">
      <c r="A135" s="178"/>
      <c r="B135" s="159"/>
      <c r="C135" s="159"/>
      <c r="D135" s="159"/>
      <c r="E135" s="159"/>
      <c r="F135" s="159"/>
      <c r="G135" s="159"/>
      <c r="H135" s="294" t="s">
        <v>436</v>
      </c>
      <c r="I135" s="903">
        <v>5440999</v>
      </c>
    </row>
    <row r="136" spans="1:10" ht="14.1" customHeight="1" x14ac:dyDescent="0.2">
      <c r="A136" s="178"/>
      <c r="B136" s="159"/>
      <c r="C136" s="159"/>
      <c r="D136" s="159"/>
      <c r="E136" s="159"/>
      <c r="F136" s="159"/>
      <c r="G136" s="159"/>
      <c r="H136" s="294" t="s">
        <v>255</v>
      </c>
      <c r="I136" s="903">
        <v>2271836</v>
      </c>
    </row>
    <row r="137" spans="1:10" ht="14.1" customHeight="1" x14ac:dyDescent="0.2">
      <c r="A137" s="178"/>
      <c r="B137" s="159"/>
      <c r="C137" s="159"/>
      <c r="D137" s="159"/>
      <c r="E137" s="159"/>
      <c r="F137" s="159"/>
      <c r="G137" s="159"/>
      <c r="H137" s="294" t="s">
        <v>607</v>
      </c>
      <c r="I137" s="903">
        <v>2271836</v>
      </c>
    </row>
    <row r="138" spans="1:10" ht="14.1" customHeight="1" x14ac:dyDescent="0.2">
      <c r="A138" s="178"/>
      <c r="B138" s="159"/>
      <c r="C138" s="159"/>
      <c r="D138" s="159"/>
      <c r="E138" s="159"/>
      <c r="F138" s="159"/>
      <c r="G138" s="159"/>
      <c r="H138" s="294" t="s">
        <v>1246</v>
      </c>
      <c r="I138" s="903">
        <v>2271836</v>
      </c>
    </row>
    <row r="139" spans="1:10" ht="14.1" customHeight="1" x14ac:dyDescent="0.2">
      <c r="A139" s="178"/>
      <c r="B139" s="159"/>
      <c r="C139" s="159"/>
      <c r="D139" s="159"/>
      <c r="E139" s="159"/>
      <c r="F139" s="159"/>
      <c r="G139" s="159"/>
      <c r="H139" s="294" t="s">
        <v>1246</v>
      </c>
      <c r="I139" s="903">
        <v>2271836</v>
      </c>
    </row>
    <row r="140" spans="1:10" ht="14.1" customHeight="1" x14ac:dyDescent="0.2">
      <c r="A140" s="178"/>
      <c r="B140" s="159"/>
      <c r="C140" s="159"/>
      <c r="D140" s="159"/>
      <c r="E140" s="159"/>
      <c r="F140" s="159"/>
      <c r="G140" s="159"/>
      <c r="H140" s="294" t="s">
        <v>1247</v>
      </c>
      <c r="I140" s="903">
        <v>194434</v>
      </c>
    </row>
    <row r="141" spans="1:10" ht="5.0999999999999996" customHeight="1" x14ac:dyDescent="0.2">
      <c r="A141" s="178"/>
      <c r="B141" s="159"/>
      <c r="C141" s="159"/>
      <c r="D141" s="159"/>
      <c r="E141" s="159"/>
      <c r="F141" s="159"/>
      <c r="G141" s="159"/>
      <c r="H141" s="293"/>
      <c r="I141" s="389"/>
    </row>
    <row r="142" spans="1:10" ht="14.1" customHeight="1" x14ac:dyDescent="0.2">
      <c r="A142" s="178"/>
      <c r="B142" s="159"/>
      <c r="C142" s="159"/>
      <c r="D142" s="159"/>
      <c r="E142" s="159"/>
      <c r="F142" s="159"/>
      <c r="G142" s="159"/>
      <c r="H142" s="179" t="s">
        <v>98</v>
      </c>
      <c r="I142" s="389">
        <v>8650000</v>
      </c>
    </row>
    <row r="143" spans="1:10" ht="14.1" customHeight="1" x14ac:dyDescent="0.2">
      <c r="A143" s="178"/>
      <c r="B143" s="159"/>
      <c r="C143" s="159"/>
      <c r="D143" s="159"/>
      <c r="E143" s="159"/>
      <c r="F143" s="159"/>
      <c r="G143" s="159"/>
      <c r="H143" s="469" t="s">
        <v>152</v>
      </c>
      <c r="I143" s="471">
        <f>I127+I128+I129+I130+I142</f>
        <v>160881734</v>
      </c>
      <c r="J143" s="158"/>
    </row>
    <row r="144" spans="1:10" ht="14.1" customHeight="1" x14ac:dyDescent="0.2">
      <c r="A144" s="178">
        <v>2</v>
      </c>
      <c r="B144" s="159">
        <v>1</v>
      </c>
      <c r="C144" s="159">
        <v>1</v>
      </c>
      <c r="D144" s="159">
        <v>1</v>
      </c>
      <c r="E144" s="159">
        <v>4</v>
      </c>
      <c r="F144" s="159">
        <v>27</v>
      </c>
      <c r="G144" s="302" t="s">
        <v>5</v>
      </c>
      <c r="H144" s="179" t="s">
        <v>103</v>
      </c>
      <c r="I144" s="389"/>
    </row>
    <row r="145" spans="1:9" ht="14.1" customHeight="1" x14ac:dyDescent="0.2">
      <c r="A145" s="178"/>
      <c r="B145" s="159"/>
      <c r="C145" s="159"/>
      <c r="D145" s="159"/>
      <c r="E145" s="159"/>
      <c r="F145" s="159"/>
      <c r="G145" s="159"/>
      <c r="H145" s="179" t="s">
        <v>94</v>
      </c>
      <c r="I145" s="389">
        <v>24412449</v>
      </c>
    </row>
    <row r="146" spans="1:9" ht="14.1" customHeight="1" x14ac:dyDescent="0.2">
      <c r="A146" s="178"/>
      <c r="B146" s="159"/>
      <c r="C146" s="159"/>
      <c r="D146" s="159"/>
      <c r="E146" s="159"/>
      <c r="F146" s="159"/>
      <c r="G146" s="159"/>
      <c r="H146" s="179" t="s">
        <v>101</v>
      </c>
      <c r="I146" s="389">
        <v>1060893</v>
      </c>
    </row>
    <row r="147" spans="1:9" ht="14.1" customHeight="1" x14ac:dyDescent="0.2">
      <c r="A147" s="178"/>
      <c r="B147" s="159"/>
      <c r="C147" s="159"/>
      <c r="D147" s="159"/>
      <c r="E147" s="159"/>
      <c r="F147" s="159"/>
      <c r="G147" s="159"/>
      <c r="H147" s="179" t="s">
        <v>96</v>
      </c>
      <c r="I147" s="389">
        <v>4225402</v>
      </c>
    </row>
    <row r="148" spans="1:9" ht="14.1" customHeight="1" x14ac:dyDescent="0.2">
      <c r="A148" s="178"/>
      <c r="B148" s="159"/>
      <c r="C148" s="159"/>
      <c r="D148" s="159"/>
      <c r="E148" s="159"/>
      <c r="F148" s="159"/>
      <c r="G148" s="159"/>
      <c r="H148" s="179" t="s">
        <v>98</v>
      </c>
      <c r="I148" s="389">
        <v>1000000</v>
      </c>
    </row>
    <row r="149" spans="1:9" ht="14.1" customHeight="1" x14ac:dyDescent="0.2">
      <c r="A149" s="178"/>
      <c r="B149" s="159"/>
      <c r="C149" s="159"/>
      <c r="D149" s="159"/>
      <c r="E149" s="159"/>
      <c r="F149" s="159"/>
      <c r="G149" s="159"/>
      <c r="H149" s="469" t="s">
        <v>152</v>
      </c>
      <c r="I149" s="471">
        <f>SUM(I145:I148)</f>
        <v>30698744</v>
      </c>
    </row>
    <row r="150" spans="1:9" ht="18" customHeight="1" x14ac:dyDescent="0.2">
      <c r="A150" s="178">
        <v>2</v>
      </c>
      <c r="B150" s="159">
        <v>1</v>
      </c>
      <c r="C150" s="159">
        <v>1</v>
      </c>
      <c r="D150" s="159">
        <v>1</v>
      </c>
      <c r="E150" s="159">
        <v>4</v>
      </c>
      <c r="F150" s="159">
        <v>27</v>
      </c>
      <c r="G150" s="302" t="s">
        <v>6</v>
      </c>
      <c r="H150" s="180" t="s">
        <v>104</v>
      </c>
      <c r="I150" s="389"/>
    </row>
    <row r="151" spans="1:9" ht="15" customHeight="1" x14ac:dyDescent="0.2">
      <c r="A151" s="178"/>
      <c r="B151" s="159"/>
      <c r="C151" s="159"/>
      <c r="D151" s="159"/>
      <c r="E151" s="159"/>
      <c r="F151" s="159"/>
      <c r="G151" s="159"/>
      <c r="H151" s="179" t="s">
        <v>94</v>
      </c>
      <c r="I151" s="389">
        <v>17921137</v>
      </c>
    </row>
    <row r="152" spans="1:9" ht="15" customHeight="1" x14ac:dyDescent="0.2">
      <c r="A152" s="178"/>
      <c r="B152" s="159"/>
      <c r="C152" s="159"/>
      <c r="D152" s="159"/>
      <c r="E152" s="159"/>
      <c r="F152" s="159"/>
      <c r="G152" s="159"/>
      <c r="H152" s="179" t="s">
        <v>101</v>
      </c>
      <c r="I152" s="389">
        <v>848695</v>
      </c>
    </row>
    <row r="153" spans="1:9" ht="15" customHeight="1" x14ac:dyDescent="0.2">
      <c r="A153" s="178"/>
      <c r="B153" s="159"/>
      <c r="C153" s="159"/>
      <c r="D153" s="159"/>
      <c r="E153" s="159"/>
      <c r="F153" s="159"/>
      <c r="G153" s="159"/>
      <c r="H153" s="179" t="s">
        <v>96</v>
      </c>
      <c r="I153" s="389">
        <v>2838771</v>
      </c>
    </row>
    <row r="154" spans="1:9" ht="15" customHeight="1" x14ac:dyDescent="0.2">
      <c r="A154" s="178"/>
      <c r="B154" s="159"/>
      <c r="C154" s="159"/>
      <c r="D154" s="159"/>
      <c r="E154" s="159"/>
      <c r="F154" s="159"/>
      <c r="G154" s="159"/>
      <c r="H154" s="179" t="s">
        <v>98</v>
      </c>
      <c r="I154" s="389">
        <v>651234</v>
      </c>
    </row>
    <row r="155" spans="1:9" ht="16.5" customHeight="1" x14ac:dyDescent="0.2">
      <c r="A155" s="178"/>
      <c r="B155" s="159"/>
      <c r="C155" s="159"/>
      <c r="D155" s="159"/>
      <c r="E155" s="159"/>
      <c r="F155" s="159"/>
      <c r="G155" s="159"/>
      <c r="H155" s="472" t="s">
        <v>152</v>
      </c>
      <c r="I155" s="473">
        <f>SUM(I151:I154)</f>
        <v>22259837</v>
      </c>
    </row>
    <row r="156" spans="1:9" ht="15" customHeight="1" x14ac:dyDescent="0.2">
      <c r="A156" s="178">
        <v>2</v>
      </c>
      <c r="B156" s="159">
        <v>1</v>
      </c>
      <c r="C156" s="159">
        <v>1</v>
      </c>
      <c r="D156" s="159">
        <v>1</v>
      </c>
      <c r="E156" s="159">
        <v>4</v>
      </c>
      <c r="F156" s="159">
        <v>27</v>
      </c>
      <c r="G156" s="302" t="s">
        <v>7</v>
      </c>
      <c r="H156" s="180" t="s">
        <v>242</v>
      </c>
      <c r="I156" s="390"/>
    </row>
    <row r="157" spans="1:9" ht="15" customHeight="1" x14ac:dyDescent="0.2">
      <c r="A157" s="178"/>
      <c r="B157" s="159"/>
      <c r="C157" s="159"/>
      <c r="D157" s="159"/>
      <c r="E157" s="159"/>
      <c r="F157" s="159"/>
      <c r="G157" s="159"/>
      <c r="H157" s="179" t="s">
        <v>94</v>
      </c>
      <c r="I157" s="389">
        <v>15894906</v>
      </c>
    </row>
    <row r="158" spans="1:9" ht="15" customHeight="1" x14ac:dyDescent="0.2">
      <c r="A158" s="178"/>
      <c r="B158" s="159"/>
      <c r="C158" s="159"/>
      <c r="D158" s="159"/>
      <c r="E158" s="159"/>
      <c r="F158" s="159"/>
      <c r="G158" s="159"/>
      <c r="H158" s="179" t="s">
        <v>101</v>
      </c>
      <c r="I158" s="389">
        <v>1283998</v>
      </c>
    </row>
    <row r="159" spans="1:9" ht="15" customHeight="1" x14ac:dyDescent="0.2">
      <c r="A159" s="178"/>
      <c r="B159" s="159"/>
      <c r="C159" s="159"/>
      <c r="D159" s="159"/>
      <c r="E159" s="159"/>
      <c r="F159" s="159"/>
      <c r="G159" s="159"/>
      <c r="H159" s="179" t="s">
        <v>96</v>
      </c>
      <c r="I159" s="389">
        <v>2985428</v>
      </c>
    </row>
    <row r="160" spans="1:9" ht="15" customHeight="1" x14ac:dyDescent="0.2">
      <c r="A160" s="178"/>
      <c r="B160" s="159"/>
      <c r="C160" s="159"/>
      <c r="D160" s="159"/>
      <c r="E160" s="159"/>
      <c r="F160" s="159"/>
      <c r="G160" s="159"/>
      <c r="H160" s="179" t="s">
        <v>98</v>
      </c>
      <c r="I160" s="389">
        <v>952366</v>
      </c>
    </row>
    <row r="161" spans="1:9" ht="12.6" customHeight="1" x14ac:dyDescent="0.2">
      <c r="A161" s="178"/>
      <c r="B161" s="159"/>
      <c r="C161" s="159"/>
      <c r="D161" s="159"/>
      <c r="E161" s="159"/>
      <c r="F161" s="159"/>
      <c r="G161" s="159"/>
      <c r="H161" s="469" t="s">
        <v>152</v>
      </c>
      <c r="I161" s="471">
        <f>SUM(I157:I160)</f>
        <v>21116698</v>
      </c>
    </row>
    <row r="162" spans="1:9" ht="5.0999999999999996" customHeight="1" x14ac:dyDescent="0.2">
      <c r="A162" s="178"/>
      <c r="B162" s="159"/>
      <c r="C162" s="159"/>
      <c r="D162" s="159"/>
      <c r="E162" s="159"/>
      <c r="F162" s="159"/>
      <c r="G162" s="159"/>
      <c r="H162" s="182"/>
      <c r="I162" s="390"/>
    </row>
    <row r="163" spans="1:9" ht="13.15" customHeight="1" x14ac:dyDescent="0.2">
      <c r="A163" s="178">
        <v>2</v>
      </c>
      <c r="B163" s="159">
        <v>1</v>
      </c>
      <c r="C163" s="159">
        <v>1</v>
      </c>
      <c r="D163" s="159">
        <v>1</v>
      </c>
      <c r="E163" s="159">
        <v>4</v>
      </c>
      <c r="F163" s="159">
        <v>27</v>
      </c>
      <c r="G163" s="302" t="s">
        <v>9</v>
      </c>
      <c r="H163" s="180" t="s">
        <v>633</v>
      </c>
      <c r="I163" s="390"/>
    </row>
    <row r="164" spans="1:9" ht="13.15" customHeight="1" x14ac:dyDescent="0.2">
      <c r="A164" s="178"/>
      <c r="B164" s="159"/>
      <c r="C164" s="159"/>
      <c r="D164" s="159"/>
      <c r="E164" s="159"/>
      <c r="F164" s="159"/>
      <c r="G164" s="159"/>
      <c r="H164" s="179" t="s">
        <v>94</v>
      </c>
      <c r="I164" s="389">
        <v>9834358</v>
      </c>
    </row>
    <row r="165" spans="1:9" ht="13.15" customHeight="1" x14ac:dyDescent="0.2">
      <c r="A165" s="178"/>
      <c r="B165" s="159"/>
      <c r="C165" s="159"/>
      <c r="D165" s="159"/>
      <c r="E165" s="159"/>
      <c r="F165" s="159"/>
      <c r="G165" s="159"/>
      <c r="H165" s="179" t="s">
        <v>101</v>
      </c>
      <c r="I165" s="389">
        <v>268400</v>
      </c>
    </row>
    <row r="166" spans="1:9" ht="13.15" customHeight="1" x14ac:dyDescent="0.2">
      <c r="A166" s="178"/>
      <c r="B166" s="159"/>
      <c r="C166" s="159"/>
      <c r="D166" s="159"/>
      <c r="E166" s="159"/>
      <c r="F166" s="159"/>
      <c r="G166" s="159"/>
      <c r="H166" s="179" t="s">
        <v>96</v>
      </c>
      <c r="I166" s="389">
        <v>1245420</v>
      </c>
    </row>
    <row r="167" spans="1:9" ht="13.15" customHeight="1" x14ac:dyDescent="0.2">
      <c r="A167" s="178"/>
      <c r="B167" s="159"/>
      <c r="C167" s="159"/>
      <c r="D167" s="159"/>
      <c r="E167" s="159"/>
      <c r="F167" s="159"/>
      <c r="G167" s="159"/>
      <c r="H167" s="179" t="s">
        <v>98</v>
      </c>
      <c r="I167" s="389">
        <v>57780</v>
      </c>
    </row>
    <row r="168" spans="1:9" ht="13.15" customHeight="1" x14ac:dyDescent="0.2">
      <c r="A168" s="178"/>
      <c r="B168" s="159"/>
      <c r="C168" s="159"/>
      <c r="D168" s="159"/>
      <c r="E168" s="159"/>
      <c r="F168" s="159"/>
      <c r="G168" s="159"/>
      <c r="H168" s="469" t="s">
        <v>152</v>
      </c>
      <c r="I168" s="471">
        <f>SUM(I164:I167)</f>
        <v>11405958</v>
      </c>
    </row>
    <row r="169" spans="1:9" ht="9.6" customHeight="1" x14ac:dyDescent="0.2">
      <c r="A169" s="178"/>
      <c r="B169" s="159"/>
      <c r="C169" s="159"/>
      <c r="D169" s="159"/>
      <c r="E169" s="159"/>
      <c r="F169" s="159"/>
      <c r="G169" s="159"/>
      <c r="H169" s="182"/>
      <c r="I169" s="389"/>
    </row>
    <row r="170" spans="1:9" ht="13.15" customHeight="1" x14ac:dyDescent="0.2">
      <c r="A170" s="178">
        <v>2</v>
      </c>
      <c r="B170" s="159">
        <v>1</v>
      </c>
      <c r="C170" s="159">
        <v>1</v>
      </c>
      <c r="D170" s="159">
        <v>1</v>
      </c>
      <c r="E170" s="159">
        <v>4</v>
      </c>
      <c r="F170" s="159">
        <v>27</v>
      </c>
      <c r="G170" s="302" t="s">
        <v>10</v>
      </c>
      <c r="H170" s="180" t="s">
        <v>634</v>
      </c>
      <c r="I170" s="389"/>
    </row>
    <row r="171" spans="1:9" ht="13.15" customHeight="1" x14ac:dyDescent="0.2">
      <c r="A171" s="178"/>
      <c r="B171" s="159"/>
      <c r="C171" s="159"/>
      <c r="D171" s="159"/>
      <c r="E171" s="159"/>
      <c r="F171" s="159"/>
      <c r="G171" s="159"/>
      <c r="H171" s="179" t="s">
        <v>94</v>
      </c>
      <c r="I171" s="389">
        <v>9314105</v>
      </c>
    </row>
    <row r="172" spans="1:9" ht="13.15" customHeight="1" x14ac:dyDescent="0.2">
      <c r="A172" s="178"/>
      <c r="B172" s="159"/>
      <c r="C172" s="159"/>
      <c r="D172" s="159"/>
      <c r="E172" s="159"/>
      <c r="F172" s="159"/>
      <c r="G172" s="159"/>
      <c r="H172" s="179" t="s">
        <v>101</v>
      </c>
      <c r="I172" s="389">
        <v>305292</v>
      </c>
    </row>
    <row r="173" spans="1:9" ht="13.15" customHeight="1" x14ac:dyDescent="0.2">
      <c r="A173" s="178"/>
      <c r="B173" s="159"/>
      <c r="C173" s="159"/>
      <c r="D173" s="159"/>
      <c r="E173" s="159"/>
      <c r="F173" s="159"/>
      <c r="G173" s="159"/>
      <c r="H173" s="179" t="s">
        <v>96</v>
      </c>
      <c r="I173" s="389">
        <v>1444708</v>
      </c>
    </row>
    <row r="174" spans="1:9" ht="13.15" customHeight="1" x14ac:dyDescent="0.2">
      <c r="A174" s="178"/>
      <c r="B174" s="159"/>
      <c r="C174" s="159"/>
      <c r="D174" s="159"/>
      <c r="E174" s="159"/>
      <c r="F174" s="159"/>
      <c r="G174" s="159"/>
      <c r="H174" s="179" t="s">
        <v>98</v>
      </c>
      <c r="I174" s="389">
        <v>300000</v>
      </c>
    </row>
    <row r="175" spans="1:9" ht="13.15" customHeight="1" x14ac:dyDescent="0.2">
      <c r="A175" s="178"/>
      <c r="B175" s="159"/>
      <c r="C175" s="159"/>
      <c r="D175" s="159"/>
      <c r="E175" s="159"/>
      <c r="F175" s="159"/>
      <c r="G175" s="159"/>
      <c r="H175" s="469" t="s">
        <v>152</v>
      </c>
      <c r="I175" s="471">
        <f>SUM(I171:I174)</f>
        <v>11364105</v>
      </c>
    </row>
    <row r="176" spans="1:9" ht="5.45" customHeight="1" x14ac:dyDescent="0.2">
      <c r="A176" s="178"/>
      <c r="B176" s="159"/>
      <c r="C176" s="159"/>
      <c r="D176" s="159"/>
      <c r="E176" s="159"/>
      <c r="F176" s="159"/>
      <c r="G176" s="159"/>
      <c r="H176" s="182"/>
      <c r="I176" s="390"/>
    </row>
    <row r="177" spans="1:9" ht="14.1" customHeight="1" x14ac:dyDescent="0.2">
      <c r="A177" s="178">
        <v>2</v>
      </c>
      <c r="B177" s="159">
        <v>0</v>
      </c>
      <c r="C177" s="159">
        <v>0</v>
      </c>
      <c r="D177" s="159">
        <v>0</v>
      </c>
      <c r="E177" s="159">
        <v>0</v>
      </c>
      <c r="F177" s="159"/>
      <c r="G177" s="295"/>
      <c r="H177" s="468" t="s">
        <v>264</v>
      </c>
      <c r="I177" s="390"/>
    </row>
    <row r="178" spans="1:9" ht="14.1" customHeight="1" x14ac:dyDescent="0.2">
      <c r="A178" s="178">
        <v>2</v>
      </c>
      <c r="B178" s="159">
        <v>1</v>
      </c>
      <c r="C178" s="159">
        <v>0</v>
      </c>
      <c r="D178" s="159">
        <v>0</v>
      </c>
      <c r="E178" s="159">
        <v>0</v>
      </c>
      <c r="F178" s="159"/>
      <c r="G178" s="295"/>
      <c r="H178" s="468" t="s">
        <v>260</v>
      </c>
      <c r="I178" s="390"/>
    </row>
    <row r="179" spans="1:9" ht="12.6" customHeight="1" x14ac:dyDescent="0.2">
      <c r="A179" s="178">
        <v>2</v>
      </c>
      <c r="B179" s="159">
        <v>1</v>
      </c>
      <c r="C179" s="159">
        <v>1</v>
      </c>
      <c r="D179" s="159">
        <v>0</v>
      </c>
      <c r="E179" s="159">
        <v>0</v>
      </c>
      <c r="F179" s="159"/>
      <c r="G179" s="295"/>
      <c r="H179" s="468" t="s">
        <v>263</v>
      </c>
      <c r="I179" s="390"/>
    </row>
    <row r="180" spans="1:9" ht="30" x14ac:dyDescent="0.2">
      <c r="A180" s="178">
        <v>2</v>
      </c>
      <c r="B180" s="159">
        <v>1</v>
      </c>
      <c r="C180" s="159">
        <v>1</v>
      </c>
      <c r="D180" s="159">
        <v>2</v>
      </c>
      <c r="E180" s="159">
        <v>0</v>
      </c>
      <c r="F180" s="159"/>
      <c r="G180" s="295"/>
      <c r="H180" s="468" t="s">
        <v>136</v>
      </c>
      <c r="I180" s="390"/>
    </row>
    <row r="181" spans="1:9" ht="30" x14ac:dyDescent="0.2">
      <c r="A181" s="178">
        <v>2</v>
      </c>
      <c r="B181" s="159">
        <v>1</v>
      </c>
      <c r="C181" s="159">
        <v>1</v>
      </c>
      <c r="D181" s="159">
        <v>2</v>
      </c>
      <c r="E181" s="159">
        <v>0</v>
      </c>
      <c r="F181" s="159"/>
      <c r="G181" s="299"/>
      <c r="H181" s="468" t="s">
        <v>606</v>
      </c>
      <c r="I181" s="390"/>
    </row>
    <row r="182" spans="1:9" ht="14.1" customHeight="1" x14ac:dyDescent="0.2">
      <c r="A182" s="178">
        <v>2</v>
      </c>
      <c r="B182" s="159">
        <v>1</v>
      </c>
      <c r="C182" s="159">
        <v>1</v>
      </c>
      <c r="D182" s="159">
        <v>2</v>
      </c>
      <c r="E182" s="159">
        <v>0</v>
      </c>
      <c r="F182" s="159">
        <v>28</v>
      </c>
      <c r="G182" s="159"/>
      <c r="H182" s="469" t="s">
        <v>265</v>
      </c>
      <c r="I182" s="390"/>
    </row>
    <row r="183" spans="1:9" ht="14.1" customHeight="1" x14ac:dyDescent="0.2">
      <c r="A183" s="178">
        <v>2</v>
      </c>
      <c r="B183" s="159">
        <v>1</v>
      </c>
      <c r="C183" s="159">
        <v>1</v>
      </c>
      <c r="D183" s="159">
        <v>2</v>
      </c>
      <c r="E183" s="159">
        <v>0</v>
      </c>
      <c r="F183" s="159">
        <v>28</v>
      </c>
      <c r="G183" s="302" t="s">
        <v>4</v>
      </c>
      <c r="H183" s="179" t="s">
        <v>167</v>
      </c>
      <c r="I183" s="389">
        <v>122888673</v>
      </c>
    </row>
    <row r="184" spans="1:9" ht="14.1" customHeight="1" x14ac:dyDescent="0.2">
      <c r="A184" s="178">
        <v>2</v>
      </c>
      <c r="B184" s="159">
        <v>1</v>
      </c>
      <c r="C184" s="159">
        <v>1</v>
      </c>
      <c r="D184" s="159">
        <v>2</v>
      </c>
      <c r="E184" s="159">
        <v>0</v>
      </c>
      <c r="F184" s="159">
        <v>28</v>
      </c>
      <c r="G184" s="302" t="s">
        <v>5</v>
      </c>
      <c r="H184" s="179" t="s">
        <v>168</v>
      </c>
      <c r="I184" s="389">
        <v>63332094</v>
      </c>
    </row>
    <row r="185" spans="1:9" ht="14.1" customHeight="1" x14ac:dyDescent="0.2">
      <c r="A185" s="178">
        <v>2</v>
      </c>
      <c r="B185" s="159">
        <v>1</v>
      </c>
      <c r="C185" s="159">
        <v>1</v>
      </c>
      <c r="D185" s="159">
        <v>2</v>
      </c>
      <c r="E185" s="159">
        <v>0</v>
      </c>
      <c r="F185" s="159">
        <v>28</v>
      </c>
      <c r="G185" s="302" t="s">
        <v>6</v>
      </c>
      <c r="H185" s="179" t="s">
        <v>169</v>
      </c>
      <c r="I185" s="389">
        <v>228557762</v>
      </c>
    </row>
    <row r="186" spans="1:9" ht="14.1" customHeight="1" x14ac:dyDescent="0.2">
      <c r="A186" s="178">
        <v>2</v>
      </c>
      <c r="B186" s="159">
        <v>1</v>
      </c>
      <c r="C186" s="159">
        <v>1</v>
      </c>
      <c r="D186" s="159">
        <v>2</v>
      </c>
      <c r="E186" s="159">
        <v>0</v>
      </c>
      <c r="F186" s="159">
        <v>28</v>
      </c>
      <c r="G186" s="302" t="s">
        <v>7</v>
      </c>
      <c r="H186" s="179" t="s">
        <v>170</v>
      </c>
      <c r="I186" s="389">
        <v>53093284</v>
      </c>
    </row>
    <row r="187" spans="1:9" ht="14.1" customHeight="1" x14ac:dyDescent="0.2">
      <c r="A187" s="178">
        <v>2</v>
      </c>
      <c r="B187" s="159">
        <v>1</v>
      </c>
      <c r="C187" s="159">
        <v>1</v>
      </c>
      <c r="D187" s="159">
        <v>2</v>
      </c>
      <c r="E187" s="159">
        <v>0</v>
      </c>
      <c r="F187" s="159">
        <v>28</v>
      </c>
      <c r="G187" s="302" t="s">
        <v>9</v>
      </c>
      <c r="H187" s="179" t="s">
        <v>171</v>
      </c>
      <c r="I187" s="389">
        <v>19809937</v>
      </c>
    </row>
    <row r="188" spans="1:9" ht="14.1" customHeight="1" x14ac:dyDescent="0.2">
      <c r="A188" s="178">
        <v>2</v>
      </c>
      <c r="B188" s="159">
        <v>1</v>
      </c>
      <c r="C188" s="159">
        <v>1</v>
      </c>
      <c r="D188" s="159">
        <v>2</v>
      </c>
      <c r="E188" s="159">
        <v>0</v>
      </c>
      <c r="F188" s="159">
        <v>28</v>
      </c>
      <c r="G188" s="302" t="s">
        <v>10</v>
      </c>
      <c r="H188" s="179" t="s">
        <v>172</v>
      </c>
      <c r="I188" s="389">
        <v>18068931</v>
      </c>
    </row>
    <row r="189" spans="1:9" ht="14.1" customHeight="1" x14ac:dyDescent="0.2">
      <c r="A189" s="178">
        <v>2</v>
      </c>
      <c r="B189" s="159">
        <v>1</v>
      </c>
      <c r="C189" s="159">
        <v>1</v>
      </c>
      <c r="D189" s="159">
        <v>2</v>
      </c>
      <c r="E189" s="159">
        <v>0</v>
      </c>
      <c r="F189" s="159">
        <v>28</v>
      </c>
      <c r="G189" s="302" t="s">
        <v>11</v>
      </c>
      <c r="H189" s="179" t="s">
        <v>305</v>
      </c>
      <c r="I189" s="389">
        <v>42898582</v>
      </c>
    </row>
    <row r="190" spans="1:9" ht="14.1" customHeight="1" x14ac:dyDescent="0.2">
      <c r="A190" s="178">
        <v>2</v>
      </c>
      <c r="B190" s="159">
        <v>1</v>
      </c>
      <c r="C190" s="159">
        <v>1</v>
      </c>
      <c r="D190" s="159">
        <v>2</v>
      </c>
      <c r="E190" s="159">
        <v>0</v>
      </c>
      <c r="F190" s="159">
        <v>28</v>
      </c>
      <c r="G190" s="302" t="s">
        <v>12</v>
      </c>
      <c r="H190" s="179" t="s">
        <v>111</v>
      </c>
      <c r="I190" s="389">
        <v>27952168</v>
      </c>
    </row>
    <row r="191" spans="1:9" ht="14.1" customHeight="1" thickBot="1" x14ac:dyDescent="0.25">
      <c r="A191" s="777">
        <v>2</v>
      </c>
      <c r="B191" s="778">
        <v>1</v>
      </c>
      <c r="C191" s="778">
        <v>1</v>
      </c>
      <c r="D191" s="778">
        <v>2</v>
      </c>
      <c r="E191" s="778">
        <v>0</v>
      </c>
      <c r="F191" s="778">
        <v>28</v>
      </c>
      <c r="G191" s="798" t="s">
        <v>13</v>
      </c>
      <c r="H191" s="799" t="s">
        <v>112</v>
      </c>
      <c r="I191" s="796">
        <v>23603656</v>
      </c>
    </row>
    <row r="192" spans="1:9" ht="14.1" customHeight="1" thickTop="1" x14ac:dyDescent="0.2">
      <c r="A192" s="178">
        <v>2</v>
      </c>
      <c r="B192" s="159">
        <v>1</v>
      </c>
      <c r="C192" s="159">
        <v>1</v>
      </c>
      <c r="D192" s="159">
        <v>2</v>
      </c>
      <c r="E192" s="159">
        <v>0</v>
      </c>
      <c r="F192" s="159">
        <v>28</v>
      </c>
      <c r="G192" s="295">
        <v>10</v>
      </c>
      <c r="H192" s="179" t="s">
        <v>204</v>
      </c>
      <c r="I192" s="389">
        <v>8167416</v>
      </c>
    </row>
    <row r="193" spans="1:9" ht="12.95" customHeight="1" x14ac:dyDescent="0.2">
      <c r="A193" s="178">
        <v>2</v>
      </c>
      <c r="B193" s="159">
        <v>1</v>
      </c>
      <c r="C193" s="159">
        <v>1</v>
      </c>
      <c r="D193" s="159">
        <v>2</v>
      </c>
      <c r="E193" s="159">
        <v>0</v>
      </c>
      <c r="F193" s="159">
        <v>28</v>
      </c>
      <c r="G193" s="295">
        <v>11</v>
      </c>
      <c r="H193" s="180" t="s">
        <v>349</v>
      </c>
      <c r="I193" s="389">
        <v>10988659</v>
      </c>
    </row>
    <row r="194" spans="1:9" ht="12.95" customHeight="1" x14ac:dyDescent="0.2">
      <c r="A194" s="178">
        <v>2</v>
      </c>
      <c r="B194" s="159">
        <v>1</v>
      </c>
      <c r="C194" s="159">
        <v>1</v>
      </c>
      <c r="D194" s="159">
        <v>2</v>
      </c>
      <c r="E194" s="159">
        <v>0</v>
      </c>
      <c r="F194" s="159">
        <v>28</v>
      </c>
      <c r="G194" s="295">
        <v>12</v>
      </c>
      <c r="H194" s="179" t="s">
        <v>306</v>
      </c>
      <c r="I194" s="389">
        <v>5653132</v>
      </c>
    </row>
    <row r="195" spans="1:9" ht="12.95" customHeight="1" x14ac:dyDescent="0.2">
      <c r="A195" s="178">
        <v>2</v>
      </c>
      <c r="B195" s="159">
        <v>1</v>
      </c>
      <c r="C195" s="159">
        <v>1</v>
      </c>
      <c r="D195" s="159">
        <v>2</v>
      </c>
      <c r="E195" s="159">
        <v>0</v>
      </c>
      <c r="F195" s="159">
        <v>28</v>
      </c>
      <c r="G195" s="295">
        <v>13</v>
      </c>
      <c r="H195" s="180" t="s">
        <v>105</v>
      </c>
      <c r="I195" s="389">
        <v>263843085</v>
      </c>
    </row>
    <row r="196" spans="1:9" ht="12.95" customHeight="1" x14ac:dyDescent="0.2">
      <c r="A196" s="178">
        <v>2</v>
      </c>
      <c r="B196" s="159">
        <v>1</v>
      </c>
      <c r="C196" s="159">
        <v>1</v>
      </c>
      <c r="D196" s="159">
        <v>2</v>
      </c>
      <c r="E196" s="159">
        <v>0</v>
      </c>
      <c r="F196" s="159">
        <v>28</v>
      </c>
      <c r="G196" s="295">
        <v>14</v>
      </c>
      <c r="H196" s="180" t="s">
        <v>106</v>
      </c>
      <c r="I196" s="389">
        <v>194754398</v>
      </c>
    </row>
    <row r="197" spans="1:9" ht="14.1" customHeight="1" x14ac:dyDescent="0.2">
      <c r="A197" s="178">
        <v>2</v>
      </c>
      <c r="B197" s="159">
        <v>1</v>
      </c>
      <c r="C197" s="159">
        <v>1</v>
      </c>
      <c r="D197" s="159">
        <v>2</v>
      </c>
      <c r="E197" s="159">
        <v>0</v>
      </c>
      <c r="F197" s="159">
        <v>28</v>
      </c>
      <c r="G197" s="295">
        <v>15</v>
      </c>
      <c r="H197" s="179" t="s">
        <v>107</v>
      </c>
      <c r="I197" s="389">
        <v>141313216</v>
      </c>
    </row>
    <row r="198" spans="1:9" ht="12.95" customHeight="1" x14ac:dyDescent="0.2">
      <c r="A198" s="178">
        <v>2</v>
      </c>
      <c r="B198" s="159">
        <v>1</v>
      </c>
      <c r="C198" s="159">
        <v>1</v>
      </c>
      <c r="D198" s="159">
        <v>2</v>
      </c>
      <c r="E198" s="159">
        <v>0</v>
      </c>
      <c r="F198" s="159">
        <v>28</v>
      </c>
      <c r="G198" s="295">
        <v>16</v>
      </c>
      <c r="H198" s="179" t="s">
        <v>109</v>
      </c>
      <c r="I198" s="389">
        <v>44307929</v>
      </c>
    </row>
    <row r="199" spans="1:9" ht="14.1" customHeight="1" x14ac:dyDescent="0.2">
      <c r="A199" s="178">
        <v>2</v>
      </c>
      <c r="B199" s="159">
        <v>1</v>
      </c>
      <c r="C199" s="159">
        <v>1</v>
      </c>
      <c r="D199" s="159">
        <v>2</v>
      </c>
      <c r="E199" s="159">
        <v>0</v>
      </c>
      <c r="F199" s="159">
        <v>28</v>
      </c>
      <c r="G199" s="295">
        <v>17</v>
      </c>
      <c r="H199" s="179" t="s">
        <v>307</v>
      </c>
      <c r="I199" s="389">
        <v>2806540</v>
      </c>
    </row>
    <row r="200" spans="1:9" ht="14.1" customHeight="1" x14ac:dyDescent="0.2">
      <c r="A200" s="178">
        <v>2</v>
      </c>
      <c r="B200" s="159">
        <v>1</v>
      </c>
      <c r="C200" s="159">
        <v>1</v>
      </c>
      <c r="D200" s="159">
        <v>2</v>
      </c>
      <c r="E200" s="159">
        <v>0</v>
      </c>
      <c r="F200" s="159">
        <v>28</v>
      </c>
      <c r="G200" s="295">
        <v>18</v>
      </c>
      <c r="H200" s="179" t="s">
        <v>173</v>
      </c>
      <c r="I200" s="389">
        <v>19682920</v>
      </c>
    </row>
    <row r="201" spans="1:9" ht="24.75" customHeight="1" x14ac:dyDescent="0.2">
      <c r="A201" s="178">
        <v>2</v>
      </c>
      <c r="B201" s="159">
        <v>1</v>
      </c>
      <c r="C201" s="159">
        <v>1</v>
      </c>
      <c r="D201" s="159">
        <v>2</v>
      </c>
      <c r="E201" s="159">
        <v>0</v>
      </c>
      <c r="F201" s="159">
        <v>28</v>
      </c>
      <c r="G201" s="295">
        <v>19</v>
      </c>
      <c r="H201" s="179" t="s">
        <v>174</v>
      </c>
      <c r="I201" s="389">
        <v>14883306</v>
      </c>
    </row>
    <row r="202" spans="1:9" ht="14.1" customHeight="1" x14ac:dyDescent="0.2">
      <c r="A202" s="178">
        <v>2</v>
      </c>
      <c r="B202" s="159">
        <v>1</v>
      </c>
      <c r="C202" s="159">
        <v>1</v>
      </c>
      <c r="D202" s="159">
        <v>2</v>
      </c>
      <c r="E202" s="159">
        <v>0</v>
      </c>
      <c r="F202" s="159">
        <v>28</v>
      </c>
      <c r="G202" s="295">
        <v>20</v>
      </c>
      <c r="H202" s="179" t="s">
        <v>110</v>
      </c>
      <c r="I202" s="389">
        <v>16349778</v>
      </c>
    </row>
    <row r="203" spans="1:9" ht="12.95" customHeight="1" x14ac:dyDescent="0.2">
      <c r="A203" s="178">
        <v>2</v>
      </c>
      <c r="B203" s="159">
        <v>1</v>
      </c>
      <c r="C203" s="159">
        <v>1</v>
      </c>
      <c r="D203" s="159">
        <v>2</v>
      </c>
      <c r="E203" s="159">
        <v>0</v>
      </c>
      <c r="F203" s="159">
        <v>28</v>
      </c>
      <c r="G203" s="295">
        <v>21</v>
      </c>
      <c r="H203" s="180" t="s">
        <v>175</v>
      </c>
      <c r="I203" s="389">
        <v>230705840</v>
      </c>
    </row>
    <row r="204" spans="1:9" ht="14.1" customHeight="1" x14ac:dyDescent="0.2">
      <c r="A204" s="178">
        <v>2</v>
      </c>
      <c r="B204" s="159">
        <v>1</v>
      </c>
      <c r="C204" s="159">
        <v>1</v>
      </c>
      <c r="D204" s="159">
        <v>2</v>
      </c>
      <c r="E204" s="159">
        <v>0</v>
      </c>
      <c r="F204" s="159">
        <v>28</v>
      </c>
      <c r="G204" s="295">
        <v>22</v>
      </c>
      <c r="H204" s="179" t="s">
        <v>176</v>
      </c>
      <c r="I204" s="389">
        <v>97004118</v>
      </c>
    </row>
    <row r="205" spans="1:9" ht="14.1" customHeight="1" x14ac:dyDescent="0.2">
      <c r="A205" s="178">
        <v>2</v>
      </c>
      <c r="B205" s="159">
        <v>1</v>
      </c>
      <c r="C205" s="159">
        <v>1</v>
      </c>
      <c r="D205" s="159">
        <v>2</v>
      </c>
      <c r="E205" s="159">
        <v>0</v>
      </c>
      <c r="F205" s="159">
        <v>28</v>
      </c>
      <c r="G205" s="295">
        <v>23</v>
      </c>
      <c r="H205" s="179" t="s">
        <v>177</v>
      </c>
      <c r="I205" s="389">
        <v>13772098</v>
      </c>
    </row>
    <row r="206" spans="1:9" ht="14.1" customHeight="1" x14ac:dyDescent="0.2">
      <c r="A206" s="178">
        <v>2</v>
      </c>
      <c r="B206" s="159">
        <v>1</v>
      </c>
      <c r="C206" s="159">
        <v>1</v>
      </c>
      <c r="D206" s="159">
        <v>2</v>
      </c>
      <c r="E206" s="159">
        <v>0</v>
      </c>
      <c r="F206" s="159">
        <v>28</v>
      </c>
      <c r="G206" s="295">
        <v>24</v>
      </c>
      <c r="H206" s="179" t="s">
        <v>178</v>
      </c>
      <c r="I206" s="389">
        <v>8412709</v>
      </c>
    </row>
    <row r="207" spans="1:9" ht="14.1" customHeight="1" x14ac:dyDescent="0.2">
      <c r="A207" s="178">
        <v>2</v>
      </c>
      <c r="B207" s="159">
        <v>1</v>
      </c>
      <c r="C207" s="159">
        <v>1</v>
      </c>
      <c r="D207" s="159">
        <v>2</v>
      </c>
      <c r="E207" s="159">
        <v>0</v>
      </c>
      <c r="F207" s="159">
        <v>28</v>
      </c>
      <c r="G207" s="295">
        <v>25</v>
      </c>
      <c r="H207" s="179" t="s">
        <v>308</v>
      </c>
      <c r="I207" s="389">
        <v>103531788</v>
      </c>
    </row>
    <row r="208" spans="1:9" ht="14.1" customHeight="1" x14ac:dyDescent="0.2">
      <c r="A208" s="178">
        <v>2</v>
      </c>
      <c r="B208" s="159">
        <v>1</v>
      </c>
      <c r="C208" s="159">
        <v>1</v>
      </c>
      <c r="D208" s="159">
        <v>2</v>
      </c>
      <c r="E208" s="159">
        <v>0</v>
      </c>
      <c r="F208" s="159">
        <v>28</v>
      </c>
      <c r="G208" s="295">
        <v>26</v>
      </c>
      <c r="H208" s="179" t="s">
        <v>179</v>
      </c>
      <c r="I208" s="389">
        <v>45498017</v>
      </c>
    </row>
    <row r="209" spans="1:9" ht="14.1" customHeight="1" x14ac:dyDescent="0.2">
      <c r="A209" s="178">
        <v>2</v>
      </c>
      <c r="B209" s="159">
        <v>1</v>
      </c>
      <c r="C209" s="159">
        <v>1</v>
      </c>
      <c r="D209" s="159">
        <v>2</v>
      </c>
      <c r="E209" s="159">
        <v>0</v>
      </c>
      <c r="F209" s="159">
        <v>28</v>
      </c>
      <c r="G209" s="295">
        <v>27</v>
      </c>
      <c r="H209" s="179" t="s">
        <v>309</v>
      </c>
      <c r="I209" s="389">
        <v>115022799</v>
      </c>
    </row>
    <row r="210" spans="1:9" ht="12.95" customHeight="1" x14ac:dyDescent="0.2">
      <c r="A210" s="178">
        <v>2</v>
      </c>
      <c r="B210" s="159">
        <v>1</v>
      </c>
      <c r="C210" s="159">
        <v>1</v>
      </c>
      <c r="D210" s="159">
        <v>2</v>
      </c>
      <c r="E210" s="159">
        <v>0</v>
      </c>
      <c r="F210" s="159">
        <v>28</v>
      </c>
      <c r="G210" s="295">
        <v>28</v>
      </c>
      <c r="H210" s="180" t="s">
        <v>350</v>
      </c>
      <c r="I210" s="175">
        <v>87105859</v>
      </c>
    </row>
    <row r="211" spans="1:9" ht="25.9" customHeight="1" x14ac:dyDescent="0.2">
      <c r="A211" s="178">
        <v>2</v>
      </c>
      <c r="B211" s="159">
        <v>1</v>
      </c>
      <c r="C211" s="159">
        <v>1</v>
      </c>
      <c r="D211" s="159">
        <v>2</v>
      </c>
      <c r="E211" s="159">
        <v>0</v>
      </c>
      <c r="F211" s="159">
        <v>28</v>
      </c>
      <c r="G211" s="295">
        <v>29</v>
      </c>
      <c r="H211" s="180" t="s">
        <v>391</v>
      </c>
      <c r="I211" s="175">
        <v>26743110</v>
      </c>
    </row>
    <row r="212" spans="1:9" ht="14.1" customHeight="1" x14ac:dyDescent="0.2">
      <c r="A212" s="178">
        <v>2</v>
      </c>
      <c r="B212" s="159">
        <v>1</v>
      </c>
      <c r="C212" s="159">
        <v>1</v>
      </c>
      <c r="D212" s="159">
        <v>2</v>
      </c>
      <c r="E212" s="159">
        <v>0</v>
      </c>
      <c r="F212" s="159">
        <v>28</v>
      </c>
      <c r="G212" s="295">
        <v>30</v>
      </c>
      <c r="H212" s="180" t="s">
        <v>180</v>
      </c>
      <c r="I212" s="175">
        <v>57463653</v>
      </c>
    </row>
    <row r="213" spans="1:9" ht="14.1" customHeight="1" x14ac:dyDescent="0.2">
      <c r="A213" s="178">
        <v>2</v>
      </c>
      <c r="B213" s="159">
        <v>1</v>
      </c>
      <c r="C213" s="159">
        <v>1</v>
      </c>
      <c r="D213" s="159">
        <v>2</v>
      </c>
      <c r="E213" s="159">
        <v>0</v>
      </c>
      <c r="F213" s="159">
        <v>28</v>
      </c>
      <c r="G213" s="295">
        <v>31</v>
      </c>
      <c r="H213" s="180" t="s">
        <v>233</v>
      </c>
      <c r="I213" s="175">
        <v>11083876</v>
      </c>
    </row>
    <row r="214" spans="1:9" ht="14.1" customHeight="1" x14ac:dyDescent="0.2">
      <c r="A214" s="178">
        <v>2</v>
      </c>
      <c r="B214" s="159">
        <v>1</v>
      </c>
      <c r="C214" s="159">
        <v>1</v>
      </c>
      <c r="D214" s="159">
        <v>2</v>
      </c>
      <c r="E214" s="159">
        <v>0</v>
      </c>
      <c r="F214" s="159">
        <v>28</v>
      </c>
      <c r="G214" s="295">
        <v>32</v>
      </c>
      <c r="H214" s="179" t="s">
        <v>138</v>
      </c>
      <c r="I214" s="175">
        <v>34458029</v>
      </c>
    </row>
    <row r="215" spans="1:9" ht="14.1" customHeight="1" x14ac:dyDescent="0.2">
      <c r="A215" s="178">
        <v>2</v>
      </c>
      <c r="B215" s="159">
        <v>1</v>
      </c>
      <c r="C215" s="159">
        <v>1</v>
      </c>
      <c r="D215" s="159">
        <v>2</v>
      </c>
      <c r="E215" s="159">
        <v>0</v>
      </c>
      <c r="F215" s="159">
        <v>28</v>
      </c>
      <c r="G215" s="295">
        <v>33</v>
      </c>
      <c r="H215" s="179" t="s">
        <v>310</v>
      </c>
      <c r="I215" s="175">
        <v>18916968</v>
      </c>
    </row>
    <row r="216" spans="1:9" ht="14.1" customHeight="1" x14ac:dyDescent="0.2">
      <c r="A216" s="178">
        <v>2</v>
      </c>
      <c r="B216" s="159">
        <v>1</v>
      </c>
      <c r="C216" s="159">
        <v>1</v>
      </c>
      <c r="D216" s="159">
        <v>2</v>
      </c>
      <c r="E216" s="159">
        <v>0</v>
      </c>
      <c r="F216" s="159">
        <v>28</v>
      </c>
      <c r="G216" s="295">
        <v>34</v>
      </c>
      <c r="H216" s="179" t="s">
        <v>181</v>
      </c>
      <c r="I216" s="175">
        <v>33262528</v>
      </c>
    </row>
    <row r="217" spans="1:9" ht="14.1" customHeight="1" x14ac:dyDescent="0.2">
      <c r="A217" s="178">
        <v>2</v>
      </c>
      <c r="B217" s="159">
        <v>1</v>
      </c>
      <c r="C217" s="159">
        <v>1</v>
      </c>
      <c r="D217" s="159">
        <v>2</v>
      </c>
      <c r="E217" s="159">
        <v>0</v>
      </c>
      <c r="F217" s="159">
        <v>28</v>
      </c>
      <c r="G217" s="295">
        <v>35</v>
      </c>
      <c r="H217" s="179" t="s">
        <v>182</v>
      </c>
      <c r="I217" s="175">
        <v>15663230</v>
      </c>
    </row>
    <row r="218" spans="1:9" ht="24.6" customHeight="1" x14ac:dyDescent="0.2">
      <c r="A218" s="178">
        <v>2</v>
      </c>
      <c r="B218" s="159">
        <v>1</v>
      </c>
      <c r="C218" s="159">
        <v>1</v>
      </c>
      <c r="D218" s="159">
        <v>2</v>
      </c>
      <c r="E218" s="159">
        <v>0</v>
      </c>
      <c r="F218" s="159">
        <v>28</v>
      </c>
      <c r="G218" s="295">
        <v>36</v>
      </c>
      <c r="H218" s="179" t="s">
        <v>183</v>
      </c>
      <c r="I218" s="175">
        <v>53096619</v>
      </c>
    </row>
    <row r="219" spans="1:9" ht="14.1" customHeight="1" x14ac:dyDescent="0.2">
      <c r="A219" s="178">
        <v>2</v>
      </c>
      <c r="B219" s="159">
        <v>1</v>
      </c>
      <c r="C219" s="159">
        <v>1</v>
      </c>
      <c r="D219" s="159">
        <v>2</v>
      </c>
      <c r="E219" s="159">
        <v>0</v>
      </c>
      <c r="F219" s="159">
        <v>28</v>
      </c>
      <c r="G219" s="295">
        <v>37</v>
      </c>
      <c r="H219" s="179" t="s">
        <v>137</v>
      </c>
      <c r="I219" s="175">
        <v>25744122</v>
      </c>
    </row>
    <row r="220" spans="1:9" ht="14.1" customHeight="1" x14ac:dyDescent="0.2">
      <c r="A220" s="178">
        <v>2</v>
      </c>
      <c r="B220" s="159">
        <v>1</v>
      </c>
      <c r="C220" s="159">
        <v>1</v>
      </c>
      <c r="D220" s="159">
        <v>2</v>
      </c>
      <c r="E220" s="159">
        <v>0</v>
      </c>
      <c r="F220" s="159">
        <v>28</v>
      </c>
      <c r="G220" s="295">
        <v>39</v>
      </c>
      <c r="H220" s="179" t="s">
        <v>630</v>
      </c>
      <c r="I220" s="175">
        <v>3173275</v>
      </c>
    </row>
    <row r="221" spans="1:9" ht="14.1" customHeight="1" x14ac:dyDescent="0.2">
      <c r="A221" s="178">
        <v>2</v>
      </c>
      <c r="B221" s="159">
        <v>1</v>
      </c>
      <c r="C221" s="159">
        <v>1</v>
      </c>
      <c r="D221" s="159">
        <v>2</v>
      </c>
      <c r="E221" s="159">
        <v>0</v>
      </c>
      <c r="F221" s="159">
        <v>28</v>
      </c>
      <c r="G221" s="295">
        <v>40</v>
      </c>
      <c r="H221" s="179" t="s">
        <v>1248</v>
      </c>
      <c r="I221" s="175">
        <v>4763514</v>
      </c>
    </row>
    <row r="222" spans="1:9" ht="13.15" customHeight="1" x14ac:dyDescent="0.2">
      <c r="A222" s="178"/>
      <c r="B222" s="159"/>
      <c r="C222" s="159"/>
      <c r="D222" s="159"/>
      <c r="E222" s="159"/>
      <c r="F222" s="159"/>
      <c r="G222" s="159"/>
      <c r="H222" s="469" t="s">
        <v>152</v>
      </c>
      <c r="I222" s="199">
        <f>SUM(I183:I221)</f>
        <v>2308377618</v>
      </c>
    </row>
    <row r="223" spans="1:9" ht="3" customHeight="1" x14ac:dyDescent="0.2">
      <c r="A223" s="178"/>
      <c r="B223" s="159"/>
      <c r="C223" s="159"/>
      <c r="D223" s="159"/>
      <c r="E223" s="159"/>
      <c r="F223" s="159"/>
      <c r="G223" s="159"/>
      <c r="H223" s="469"/>
      <c r="I223" s="199"/>
    </row>
    <row r="224" spans="1:9" ht="13.9" customHeight="1" x14ac:dyDescent="0.2">
      <c r="A224" s="178">
        <v>2</v>
      </c>
      <c r="B224" s="159">
        <v>0</v>
      </c>
      <c r="C224" s="159">
        <v>0</v>
      </c>
      <c r="D224" s="159">
        <v>0</v>
      </c>
      <c r="E224" s="159">
        <v>0</v>
      </c>
      <c r="F224" s="159"/>
      <c r="G224" s="295"/>
      <c r="H224" s="468" t="s">
        <v>264</v>
      </c>
      <c r="I224" s="199"/>
    </row>
    <row r="225" spans="1:9" ht="14.1" customHeight="1" x14ac:dyDescent="0.2">
      <c r="A225" s="178">
        <v>2</v>
      </c>
      <c r="B225" s="159">
        <v>1</v>
      </c>
      <c r="C225" s="159">
        <v>0</v>
      </c>
      <c r="D225" s="159">
        <v>0</v>
      </c>
      <c r="E225" s="159">
        <v>0</v>
      </c>
      <c r="F225" s="159"/>
      <c r="G225" s="295"/>
      <c r="H225" s="468" t="s">
        <v>260</v>
      </c>
      <c r="I225" s="199"/>
    </row>
    <row r="226" spans="1:9" ht="15" x14ac:dyDescent="0.2">
      <c r="A226" s="178">
        <v>2</v>
      </c>
      <c r="B226" s="159">
        <v>1</v>
      </c>
      <c r="C226" s="159">
        <v>1</v>
      </c>
      <c r="D226" s="159">
        <v>0</v>
      </c>
      <c r="E226" s="159">
        <v>0</v>
      </c>
      <c r="F226" s="159"/>
      <c r="G226" s="295"/>
      <c r="H226" s="468" t="s">
        <v>263</v>
      </c>
      <c r="I226" s="199"/>
    </row>
    <row r="227" spans="1:9" ht="30" x14ac:dyDescent="0.2">
      <c r="A227" s="178">
        <v>2</v>
      </c>
      <c r="B227" s="159">
        <v>1</v>
      </c>
      <c r="C227" s="159">
        <v>1</v>
      </c>
      <c r="D227" s="159">
        <v>2</v>
      </c>
      <c r="E227" s="159">
        <v>0</v>
      </c>
      <c r="F227" s="159"/>
      <c r="G227" s="295"/>
      <c r="H227" s="468" t="s">
        <v>136</v>
      </c>
      <c r="I227" s="199"/>
    </row>
    <row r="228" spans="1:9" ht="30" x14ac:dyDescent="0.2">
      <c r="A228" s="178">
        <v>2</v>
      </c>
      <c r="B228" s="159">
        <v>1</v>
      </c>
      <c r="C228" s="159">
        <v>1</v>
      </c>
      <c r="D228" s="159">
        <v>2</v>
      </c>
      <c r="E228" s="159">
        <v>0</v>
      </c>
      <c r="F228" s="159"/>
      <c r="G228" s="299"/>
      <c r="H228" s="468" t="s">
        <v>136</v>
      </c>
      <c r="I228" s="199"/>
    </row>
    <row r="229" spans="1:9" ht="14.1" customHeight="1" x14ac:dyDescent="0.2">
      <c r="A229" s="178">
        <v>2</v>
      </c>
      <c r="B229" s="159">
        <v>1</v>
      </c>
      <c r="C229" s="159">
        <v>1</v>
      </c>
      <c r="D229" s="159">
        <v>2</v>
      </c>
      <c r="E229" s="159">
        <v>0</v>
      </c>
      <c r="F229" s="159">
        <v>29</v>
      </c>
      <c r="G229" s="159"/>
      <c r="H229" s="469" t="s">
        <v>262</v>
      </c>
      <c r="I229" s="199"/>
    </row>
    <row r="230" spans="1:9" ht="15" customHeight="1" x14ac:dyDescent="0.2">
      <c r="A230" s="949" t="s">
        <v>205</v>
      </c>
      <c r="B230" s="950"/>
      <c r="C230" s="950"/>
      <c r="D230" s="950"/>
      <c r="E230" s="950"/>
      <c r="F230" s="950"/>
      <c r="G230" s="950"/>
      <c r="H230" s="951"/>
      <c r="I230" s="175"/>
    </row>
    <row r="231" spans="1:9" ht="15" x14ac:dyDescent="0.2">
      <c r="A231" s="125"/>
      <c r="B231" s="300"/>
      <c r="C231" s="300"/>
      <c r="D231" s="300"/>
      <c r="E231" s="300"/>
      <c r="F231" s="300"/>
      <c r="H231" s="180" t="s">
        <v>225</v>
      </c>
      <c r="I231" s="474">
        <v>67296000</v>
      </c>
    </row>
    <row r="232" spans="1:9" ht="15" x14ac:dyDescent="0.2">
      <c r="A232" s="178">
        <v>3</v>
      </c>
      <c r="B232" s="159">
        <v>0</v>
      </c>
      <c r="C232" s="159">
        <v>0</v>
      </c>
      <c r="D232" s="159">
        <v>0</v>
      </c>
      <c r="E232" s="159">
        <v>0</v>
      </c>
      <c r="F232" s="159"/>
      <c r="G232" s="295"/>
      <c r="H232" s="468" t="s">
        <v>261</v>
      </c>
      <c r="I232" s="199"/>
    </row>
    <row r="233" spans="1:9" ht="15" x14ac:dyDescent="0.2">
      <c r="A233" s="178">
        <v>3</v>
      </c>
      <c r="B233" s="159">
        <v>1</v>
      </c>
      <c r="C233" s="159">
        <v>0</v>
      </c>
      <c r="D233" s="159">
        <v>0</v>
      </c>
      <c r="E233" s="159">
        <v>0</v>
      </c>
      <c r="F233" s="159"/>
      <c r="G233" s="295"/>
      <c r="H233" s="468" t="s">
        <v>260</v>
      </c>
      <c r="I233" s="199"/>
    </row>
    <row r="234" spans="1:9" ht="15" x14ac:dyDescent="0.2">
      <c r="A234" s="178">
        <v>3</v>
      </c>
      <c r="B234" s="159">
        <v>1</v>
      </c>
      <c r="C234" s="159">
        <v>1</v>
      </c>
      <c r="D234" s="159">
        <v>0</v>
      </c>
      <c r="E234" s="159">
        <v>0</v>
      </c>
      <c r="F234" s="159"/>
      <c r="G234" s="295"/>
      <c r="H234" s="468" t="s">
        <v>259</v>
      </c>
      <c r="I234" s="199"/>
    </row>
    <row r="235" spans="1:9" ht="15" x14ac:dyDescent="0.2">
      <c r="A235" s="178">
        <v>3</v>
      </c>
      <c r="B235" s="159">
        <v>1</v>
      </c>
      <c r="C235" s="159">
        <v>1</v>
      </c>
      <c r="D235" s="159">
        <v>1</v>
      </c>
      <c r="E235" s="159">
        <v>0</v>
      </c>
      <c r="F235" s="159"/>
      <c r="G235" s="295"/>
      <c r="H235" s="468" t="s">
        <v>258</v>
      </c>
      <c r="I235" s="199"/>
    </row>
    <row r="236" spans="1:9" ht="15" x14ac:dyDescent="0.2">
      <c r="A236" s="178">
        <v>3</v>
      </c>
      <c r="B236" s="159">
        <v>1</v>
      </c>
      <c r="C236" s="159">
        <v>1</v>
      </c>
      <c r="D236" s="159">
        <v>1</v>
      </c>
      <c r="E236" s="159">
        <v>0</v>
      </c>
      <c r="F236" s="159"/>
      <c r="G236" s="299"/>
      <c r="H236" s="468" t="s">
        <v>257</v>
      </c>
      <c r="I236" s="199"/>
    </row>
    <row r="237" spans="1:9" ht="15" x14ac:dyDescent="0.2">
      <c r="A237" s="178">
        <v>3</v>
      </c>
      <c r="B237" s="159">
        <v>1</v>
      </c>
      <c r="C237" s="159">
        <v>1</v>
      </c>
      <c r="D237" s="159">
        <v>1</v>
      </c>
      <c r="E237" s="159">
        <v>1</v>
      </c>
      <c r="F237" s="159">
        <v>30</v>
      </c>
      <c r="G237" s="159"/>
      <c r="H237" s="469" t="s">
        <v>151</v>
      </c>
      <c r="I237" s="199"/>
    </row>
    <row r="238" spans="1:9" ht="15" customHeight="1" x14ac:dyDescent="0.2">
      <c r="A238" s="949" t="s">
        <v>206</v>
      </c>
      <c r="B238" s="950"/>
      <c r="C238" s="950"/>
      <c r="D238" s="950"/>
      <c r="E238" s="950"/>
      <c r="F238" s="950"/>
      <c r="G238" s="950"/>
      <c r="H238" s="951"/>
      <c r="I238" s="199"/>
    </row>
    <row r="239" spans="1:9" ht="15" x14ac:dyDescent="0.2">
      <c r="A239" s="212"/>
      <c r="B239" s="297"/>
      <c r="C239" s="297"/>
      <c r="D239" s="297"/>
      <c r="E239" s="297"/>
      <c r="F239" s="297"/>
      <c r="H239" s="180" t="s">
        <v>226</v>
      </c>
      <c r="I239" s="474">
        <v>2782282984</v>
      </c>
    </row>
    <row r="240" spans="1:9" ht="8.25" customHeight="1" thickBot="1" x14ac:dyDescent="0.25">
      <c r="A240" s="178"/>
      <c r="B240" s="159"/>
      <c r="C240" s="159"/>
      <c r="D240" s="159"/>
      <c r="E240" s="159"/>
      <c r="F240" s="159"/>
      <c r="G240" s="295"/>
      <c r="H240" s="296"/>
      <c r="I240" s="199"/>
    </row>
    <row r="241" spans="1:9" ht="19.5" customHeight="1" thickTop="1" thickBot="1" x14ac:dyDescent="0.25">
      <c r="A241" s="491"/>
      <c r="B241" s="492"/>
      <c r="C241" s="492"/>
      <c r="D241" s="492"/>
      <c r="E241" s="492"/>
      <c r="F241" s="492"/>
      <c r="G241" s="492"/>
      <c r="H241" s="493" t="s">
        <v>3</v>
      </c>
      <c r="I241" s="494">
        <f>I239+I231+I222+I155+I168+I175+I149+I143+I118+I99+I79+I161</f>
        <v>10872529362</v>
      </c>
    </row>
    <row r="242" spans="1:9" ht="13.5" thickTop="1" x14ac:dyDescent="0.2">
      <c r="I242" s="158"/>
    </row>
    <row r="243" spans="1:9" x14ac:dyDescent="0.2">
      <c r="I243" s="158"/>
    </row>
    <row r="244" spans="1:9" x14ac:dyDescent="0.2">
      <c r="I244" s="158"/>
    </row>
  </sheetData>
  <mergeCells count="8">
    <mergeCell ref="A230:H230"/>
    <mergeCell ref="A238:H238"/>
    <mergeCell ref="G7:H7"/>
    <mergeCell ref="A1:I1"/>
    <mergeCell ref="A3:I3"/>
    <mergeCell ref="A4:I4"/>
    <mergeCell ref="A6:H6"/>
    <mergeCell ref="A2:I2"/>
  </mergeCells>
  <printOptions horizontalCentered="1"/>
  <pageMargins left="0.31496062992125984" right="0.31496062992125984" top="0.35433070866141736" bottom="0.35433070866141736" header="0.31496062992125984" footer="0.31496062992125984"/>
  <pageSetup scale="86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40"/>
  <sheetViews>
    <sheetView zoomScale="110" zoomScaleNormal="110" workbookViewId="0">
      <selection activeCell="C12" sqref="C12"/>
    </sheetView>
  </sheetViews>
  <sheetFormatPr baseColWidth="10" defaultColWidth="11.42578125" defaultRowHeight="12.75" x14ac:dyDescent="0.2"/>
  <cols>
    <col min="1" max="1" width="53.7109375" style="154" customWidth="1"/>
    <col min="2" max="3" width="26.7109375" style="154" customWidth="1"/>
    <col min="4" max="4" width="11.42578125" style="154"/>
    <col min="5" max="5" width="12.7109375" style="154" bestFit="1" customWidth="1"/>
    <col min="6" max="16384" width="11.42578125" style="154"/>
  </cols>
  <sheetData>
    <row r="1" spans="1:7" ht="18" x14ac:dyDescent="0.2">
      <c r="A1" s="156"/>
    </row>
    <row r="2" spans="1:7" ht="16.5" x14ac:dyDescent="0.2">
      <c r="A2" s="958" t="s">
        <v>1317</v>
      </c>
      <c r="B2" s="958"/>
    </row>
    <row r="3" spans="1:7" ht="16.5" x14ac:dyDescent="0.2">
      <c r="A3" s="959" t="s">
        <v>726</v>
      </c>
      <c r="B3" s="959"/>
    </row>
    <row r="4" spans="1:7" ht="30.75" customHeight="1" x14ac:dyDescent="0.2">
      <c r="A4" s="956" t="s">
        <v>1303</v>
      </c>
      <c r="B4" s="956"/>
    </row>
    <row r="5" spans="1:7" ht="15" x14ac:dyDescent="0.2">
      <c r="A5" s="957" t="s">
        <v>15</v>
      </c>
      <c r="B5" s="957"/>
    </row>
    <row r="6" spans="1:7" ht="23.25" customHeight="1" thickBot="1" x14ac:dyDescent="0.25">
      <c r="A6" s="155"/>
      <c r="E6" s="345"/>
      <c r="F6" s="345"/>
      <c r="G6" s="345"/>
    </row>
    <row r="7" spans="1:7" ht="16.5" thickTop="1" thickBot="1" x14ac:dyDescent="0.25">
      <c r="A7" s="184" t="s">
        <v>113</v>
      </c>
      <c r="B7" s="184" t="s">
        <v>19</v>
      </c>
      <c r="E7" s="345"/>
      <c r="F7" s="345"/>
      <c r="G7" s="345"/>
    </row>
    <row r="8" spans="1:7" ht="18.75" customHeight="1" thickTop="1" x14ac:dyDescent="0.2">
      <c r="A8" s="475" t="s">
        <v>1304</v>
      </c>
      <c r="B8" s="823">
        <v>2394017543</v>
      </c>
      <c r="C8" s="158"/>
      <c r="E8" s="355"/>
      <c r="F8" s="345"/>
      <c r="G8" s="345"/>
    </row>
    <row r="9" spans="1:7" ht="14.25" x14ac:dyDescent="0.2">
      <c r="A9" s="475" t="s">
        <v>1305</v>
      </c>
      <c r="B9" s="476">
        <v>150424377</v>
      </c>
      <c r="E9" s="355"/>
      <c r="F9" s="345"/>
      <c r="G9" s="345"/>
    </row>
    <row r="10" spans="1:7" ht="14.25" x14ac:dyDescent="0.2">
      <c r="A10" s="475" t="s">
        <v>1306</v>
      </c>
      <c r="B10" s="476">
        <v>73317902</v>
      </c>
      <c r="E10" s="355"/>
      <c r="F10" s="345"/>
      <c r="G10" s="345"/>
    </row>
    <row r="11" spans="1:7" ht="19.5" customHeight="1" x14ac:dyDescent="0.2">
      <c r="A11" s="475" t="s">
        <v>1307</v>
      </c>
      <c r="B11" s="476">
        <v>34086942</v>
      </c>
      <c r="E11" s="355"/>
      <c r="F11" s="345"/>
      <c r="G11" s="345"/>
    </row>
    <row r="12" spans="1:7" ht="16.5" customHeight="1" x14ac:dyDescent="0.2">
      <c r="A12" s="475" t="s">
        <v>1308</v>
      </c>
      <c r="B12" s="476">
        <v>24000000</v>
      </c>
      <c r="E12" s="355"/>
      <c r="F12" s="345"/>
      <c r="G12" s="345"/>
    </row>
    <row r="13" spans="1:7" ht="18" customHeight="1" thickBot="1" x14ac:dyDescent="0.25">
      <c r="A13" s="332" t="s">
        <v>1309</v>
      </c>
      <c r="B13" s="476">
        <v>106436220</v>
      </c>
      <c r="E13" s="345"/>
      <c r="F13" s="345"/>
      <c r="G13" s="345"/>
    </row>
    <row r="14" spans="1:7" ht="17.25" thickTop="1" thickBot="1" x14ac:dyDescent="0.25">
      <c r="A14" s="184" t="s">
        <v>3</v>
      </c>
      <c r="B14" s="824">
        <f>SUM(B8,B9,B10,B11,B12,B13)</f>
        <v>2782282984</v>
      </c>
      <c r="E14" s="345"/>
      <c r="F14" s="345"/>
      <c r="G14" s="345"/>
    </row>
    <row r="15" spans="1:7" ht="13.5" thickTop="1" x14ac:dyDescent="0.2"/>
    <row r="17" spans="1:7" ht="18" x14ac:dyDescent="0.2">
      <c r="A17" s="156"/>
    </row>
    <row r="18" spans="1:7" ht="16.5" x14ac:dyDescent="0.2">
      <c r="A18" s="958" t="s">
        <v>1317</v>
      </c>
      <c r="B18" s="958"/>
    </row>
    <row r="19" spans="1:7" ht="16.5" x14ac:dyDescent="0.2">
      <c r="A19" s="959" t="s">
        <v>726</v>
      </c>
      <c r="B19" s="959"/>
    </row>
    <row r="20" spans="1:7" ht="30.75" customHeight="1" x14ac:dyDescent="0.2">
      <c r="A20" s="956" t="s">
        <v>1310</v>
      </c>
      <c r="B20" s="956"/>
    </row>
    <row r="21" spans="1:7" ht="15" x14ac:dyDescent="0.2">
      <c r="A21" s="957" t="s">
        <v>15</v>
      </c>
      <c r="B21" s="957"/>
    </row>
    <row r="22" spans="1:7" ht="10.9" customHeight="1" x14ac:dyDescent="0.2">
      <c r="A22" s="155"/>
      <c r="E22" s="345"/>
      <c r="F22" s="345"/>
      <c r="G22" s="345"/>
    </row>
    <row r="23" spans="1:7" ht="13.5" thickBot="1" x14ac:dyDescent="0.25"/>
    <row r="24" spans="1:7" ht="17.25" thickTop="1" thickBot="1" x14ac:dyDescent="0.25">
      <c r="A24" s="490" t="s">
        <v>114</v>
      </c>
      <c r="B24" s="490" t="s">
        <v>115</v>
      </c>
    </row>
    <row r="25" spans="1:7" ht="13.5" thickTop="1" x14ac:dyDescent="0.2">
      <c r="A25" s="825" t="s">
        <v>154</v>
      </c>
      <c r="B25" s="823">
        <v>109365581</v>
      </c>
    </row>
    <row r="26" spans="1:7" x14ac:dyDescent="0.2">
      <c r="A26" s="693" t="s">
        <v>155</v>
      </c>
      <c r="B26" s="476">
        <v>162163827</v>
      </c>
    </row>
    <row r="27" spans="1:7" x14ac:dyDescent="0.2">
      <c r="A27" s="693" t="s">
        <v>156</v>
      </c>
      <c r="B27" s="476">
        <v>718540480</v>
      </c>
    </row>
    <row r="28" spans="1:7" x14ac:dyDescent="0.2">
      <c r="A28" s="693" t="s">
        <v>157</v>
      </c>
      <c r="B28" s="476">
        <v>150880327</v>
      </c>
    </row>
    <row r="29" spans="1:7" x14ac:dyDescent="0.2">
      <c r="A29" s="693" t="s">
        <v>158</v>
      </c>
      <c r="B29" s="476">
        <v>729630448</v>
      </c>
    </row>
    <row r="30" spans="1:7" x14ac:dyDescent="0.2">
      <c r="A30" s="693" t="s">
        <v>159</v>
      </c>
      <c r="B30" s="476">
        <v>269807072</v>
      </c>
    </row>
    <row r="31" spans="1:7" x14ac:dyDescent="0.2">
      <c r="A31" s="693" t="s">
        <v>160</v>
      </c>
      <c r="B31" s="476">
        <v>182311022</v>
      </c>
      <c r="D31" s="158"/>
    </row>
    <row r="32" spans="1:7" x14ac:dyDescent="0.2">
      <c r="A32" s="693" t="s">
        <v>161</v>
      </c>
      <c r="B32" s="476">
        <v>110968027</v>
      </c>
    </row>
    <row r="33" spans="1:2" x14ac:dyDescent="0.2">
      <c r="A33" s="693" t="s">
        <v>162</v>
      </c>
      <c r="B33" s="476">
        <v>140215891</v>
      </c>
    </row>
    <row r="34" spans="1:2" x14ac:dyDescent="0.2">
      <c r="A34" s="693" t="s">
        <v>163</v>
      </c>
      <c r="B34" s="476">
        <v>119840853</v>
      </c>
    </row>
    <row r="35" spans="1:2" x14ac:dyDescent="0.2">
      <c r="A35" s="693" t="s">
        <v>164</v>
      </c>
      <c r="B35" s="476">
        <v>85559456</v>
      </c>
    </row>
    <row r="36" spans="1:2" ht="13.5" thickBot="1" x14ac:dyDescent="0.25">
      <c r="A36" s="693" t="s">
        <v>1311</v>
      </c>
      <c r="B36" s="476">
        <v>3000000</v>
      </c>
    </row>
    <row r="37" spans="1:2" ht="17.25" thickTop="1" thickBot="1" x14ac:dyDescent="0.25">
      <c r="A37" s="490" t="s">
        <v>3</v>
      </c>
      <c r="B37" s="824">
        <f>SUM(B25:B36)</f>
        <v>2782282984</v>
      </c>
    </row>
    <row r="38" spans="1:2" ht="13.5" thickTop="1" x14ac:dyDescent="0.2"/>
    <row r="40" spans="1:2" x14ac:dyDescent="0.2">
      <c r="B40" s="158"/>
    </row>
  </sheetData>
  <mergeCells count="8">
    <mergeCell ref="A20:B20"/>
    <mergeCell ref="A21:B21"/>
    <mergeCell ref="A2:B2"/>
    <mergeCell ref="A3:B3"/>
    <mergeCell ref="A4:B4"/>
    <mergeCell ref="A5:B5"/>
    <mergeCell ref="A18:B18"/>
    <mergeCell ref="A19:B19"/>
  </mergeCells>
  <printOptions horizontalCentered="1"/>
  <pageMargins left="0.31496062992125984" right="0.31496062992125984" top="0.35433070866141736" bottom="0.35433070866141736" header="0.31496062992125984" footer="0.31496062992125984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36"/>
  <sheetViews>
    <sheetView topLeftCell="A16" zoomScale="110" zoomScaleNormal="110" workbookViewId="0">
      <selection activeCell="C25" sqref="C25"/>
    </sheetView>
  </sheetViews>
  <sheetFormatPr baseColWidth="10" defaultColWidth="11.42578125" defaultRowHeight="12.75" x14ac:dyDescent="0.2"/>
  <cols>
    <col min="1" max="1" width="53.7109375" style="154" customWidth="1"/>
    <col min="2" max="3" width="26.7109375" style="154" customWidth="1"/>
    <col min="4" max="4" width="11.42578125" style="154"/>
    <col min="5" max="5" width="12.7109375" style="154" bestFit="1" customWidth="1"/>
    <col min="6" max="16384" width="11.42578125" style="154"/>
  </cols>
  <sheetData>
    <row r="1" spans="1:7" ht="18" x14ac:dyDescent="0.2">
      <c r="A1" s="156"/>
    </row>
    <row r="2" spans="1:7" ht="16.5" x14ac:dyDescent="0.2">
      <c r="A2" s="958" t="s">
        <v>1318</v>
      </c>
      <c r="B2" s="958"/>
    </row>
    <row r="3" spans="1:7" ht="16.5" x14ac:dyDescent="0.2">
      <c r="A3" s="959" t="s">
        <v>726</v>
      </c>
      <c r="B3" s="959"/>
    </row>
    <row r="4" spans="1:7" ht="30.75" customHeight="1" x14ac:dyDescent="0.2">
      <c r="A4" s="956" t="s">
        <v>1312</v>
      </c>
      <c r="B4" s="956"/>
    </row>
    <row r="5" spans="1:7" ht="15" x14ac:dyDescent="0.2">
      <c r="A5" s="957" t="s">
        <v>15</v>
      </c>
      <c r="B5" s="957"/>
    </row>
    <row r="6" spans="1:7" ht="23.25" customHeight="1" thickBot="1" x14ac:dyDescent="0.25">
      <c r="A6" s="155"/>
      <c r="E6" s="345"/>
      <c r="F6" s="345"/>
      <c r="G6" s="345"/>
    </row>
    <row r="7" spans="1:7" ht="16.5" thickTop="1" thickBot="1" x14ac:dyDescent="0.25">
      <c r="A7" s="184" t="s">
        <v>113</v>
      </c>
      <c r="B7" s="184" t="s">
        <v>19</v>
      </c>
      <c r="E7" s="345"/>
      <c r="F7" s="345"/>
      <c r="G7" s="345"/>
    </row>
    <row r="8" spans="1:7" ht="27" customHeight="1" thickTop="1" x14ac:dyDescent="0.2">
      <c r="A8" s="475" t="s">
        <v>1169</v>
      </c>
      <c r="B8" s="823">
        <v>94903489</v>
      </c>
      <c r="C8" s="158"/>
      <c r="E8" s="355"/>
      <c r="F8" s="345"/>
      <c r="G8" s="345"/>
    </row>
    <row r="9" spans="1:7" ht="14.25" x14ac:dyDescent="0.2">
      <c r="A9" s="475" t="s">
        <v>1313</v>
      </c>
      <c r="B9" s="476">
        <v>821423721</v>
      </c>
      <c r="E9" s="355"/>
      <c r="F9" s="345"/>
      <c r="G9" s="345"/>
    </row>
    <row r="10" spans="1:7" ht="39" thickBot="1" x14ac:dyDescent="0.25">
      <c r="A10" s="475" t="s">
        <v>1314</v>
      </c>
      <c r="B10" s="476">
        <v>652812688</v>
      </c>
      <c r="E10" s="355"/>
      <c r="F10" s="345"/>
      <c r="G10" s="345"/>
    </row>
    <row r="11" spans="1:7" ht="17.25" thickTop="1" thickBot="1" x14ac:dyDescent="0.25">
      <c r="A11" s="184" t="s">
        <v>3</v>
      </c>
      <c r="B11" s="824">
        <f>SUM(B8,B9,B10)</f>
        <v>1569139898</v>
      </c>
      <c r="E11" s="345"/>
      <c r="F11" s="345"/>
      <c r="G11" s="345"/>
    </row>
    <row r="12" spans="1:7" ht="13.5" thickTop="1" x14ac:dyDescent="0.2"/>
    <row r="13" spans="1:7" ht="25.15" customHeight="1" x14ac:dyDescent="0.2"/>
    <row r="14" spans="1:7" ht="18" x14ac:dyDescent="0.2">
      <c r="A14" s="156"/>
    </row>
    <row r="15" spans="1:7" ht="16.5" x14ac:dyDescent="0.2">
      <c r="A15" s="958" t="s">
        <v>1318</v>
      </c>
      <c r="B15" s="958"/>
    </row>
    <row r="16" spans="1:7" ht="16.5" x14ac:dyDescent="0.2">
      <c r="A16" s="959" t="s">
        <v>726</v>
      </c>
      <c r="B16" s="959"/>
    </row>
    <row r="17" spans="1:7" ht="30.75" customHeight="1" x14ac:dyDescent="0.2">
      <c r="A17" s="956" t="s">
        <v>1315</v>
      </c>
      <c r="B17" s="956"/>
    </row>
    <row r="18" spans="1:7" ht="15" x14ac:dyDescent="0.2">
      <c r="A18" s="957" t="s">
        <v>15</v>
      </c>
      <c r="B18" s="957"/>
    </row>
    <row r="19" spans="1:7" ht="14.45" customHeight="1" x14ac:dyDescent="0.2">
      <c r="A19" s="155"/>
      <c r="E19" s="345"/>
      <c r="F19" s="345"/>
      <c r="G19" s="345"/>
    </row>
    <row r="20" spans="1:7" ht="10.15" customHeight="1" thickBot="1" x14ac:dyDescent="0.25"/>
    <row r="21" spans="1:7" ht="17.25" thickTop="1" thickBot="1" x14ac:dyDescent="0.25">
      <c r="A21" s="490" t="s">
        <v>114</v>
      </c>
      <c r="B21" s="490" t="s">
        <v>115</v>
      </c>
    </row>
    <row r="22" spans="1:7" ht="13.5" thickTop="1" x14ac:dyDescent="0.2">
      <c r="A22" s="825" t="s">
        <v>154</v>
      </c>
      <c r="B22" s="823">
        <v>107517081</v>
      </c>
    </row>
    <row r="23" spans="1:7" x14ac:dyDescent="0.2">
      <c r="A23" s="693" t="s">
        <v>155</v>
      </c>
      <c r="B23" s="476">
        <v>120329145</v>
      </c>
    </row>
    <row r="24" spans="1:7" x14ac:dyDescent="0.2">
      <c r="A24" s="693" t="s">
        <v>156</v>
      </c>
      <c r="B24" s="476">
        <v>313165526</v>
      </c>
    </row>
    <row r="25" spans="1:7" x14ac:dyDescent="0.2">
      <c r="A25" s="693" t="s">
        <v>157</v>
      </c>
      <c r="B25" s="476">
        <v>144901848</v>
      </c>
    </row>
    <row r="26" spans="1:7" x14ac:dyDescent="0.2">
      <c r="A26" s="693" t="s">
        <v>158</v>
      </c>
      <c r="B26" s="476">
        <v>342409548</v>
      </c>
    </row>
    <row r="27" spans="1:7" x14ac:dyDescent="0.2">
      <c r="A27" s="693" t="s">
        <v>159</v>
      </c>
      <c r="B27" s="476">
        <v>170276136</v>
      </c>
    </row>
    <row r="28" spans="1:7" x14ac:dyDescent="0.2">
      <c r="A28" s="693" t="s">
        <v>160</v>
      </c>
      <c r="B28" s="476">
        <v>148404686</v>
      </c>
    </row>
    <row r="29" spans="1:7" x14ac:dyDescent="0.2">
      <c r="A29" s="693" t="s">
        <v>161</v>
      </c>
      <c r="B29" s="476">
        <v>59344046</v>
      </c>
    </row>
    <row r="30" spans="1:7" x14ac:dyDescent="0.2">
      <c r="A30" s="693" t="s">
        <v>162</v>
      </c>
      <c r="B30" s="476">
        <v>113063348</v>
      </c>
    </row>
    <row r="31" spans="1:7" x14ac:dyDescent="0.2">
      <c r="A31" s="693" t="s">
        <v>163</v>
      </c>
      <c r="B31" s="476">
        <v>24027357</v>
      </c>
    </row>
    <row r="32" spans="1:7" ht="13.5" thickBot="1" x14ac:dyDescent="0.25">
      <c r="A32" s="693" t="s">
        <v>164</v>
      </c>
      <c r="B32" s="476">
        <v>25701177</v>
      </c>
    </row>
    <row r="33" spans="1:2" ht="17.25" thickTop="1" thickBot="1" x14ac:dyDescent="0.25">
      <c r="A33" s="490" t="s">
        <v>3</v>
      </c>
      <c r="B33" s="824">
        <f>SUM(B22:B32)</f>
        <v>1569139898</v>
      </c>
    </row>
    <row r="34" spans="1:2" ht="13.5" thickTop="1" x14ac:dyDescent="0.2"/>
    <row r="36" spans="1:2" x14ac:dyDescent="0.2">
      <c r="B36" s="158"/>
    </row>
  </sheetData>
  <mergeCells count="8">
    <mergeCell ref="A17:B17"/>
    <mergeCell ref="A18:B18"/>
    <mergeCell ref="A2:B2"/>
    <mergeCell ref="A3:B3"/>
    <mergeCell ref="A4:B4"/>
    <mergeCell ref="A5:B5"/>
    <mergeCell ref="A15:B15"/>
    <mergeCell ref="A16:B16"/>
  </mergeCells>
  <printOptions horizontalCentered="1"/>
  <pageMargins left="0.31496062992125984" right="0.31496062992125984" top="0.35433070866141736" bottom="0.35433070866141736" header="0.31496062992125984" footer="0.31496062992125984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2:F39"/>
  <sheetViews>
    <sheetView topLeftCell="A13" zoomScale="110" zoomScaleNormal="110" workbookViewId="0">
      <selection activeCell="C33" sqref="C33"/>
    </sheetView>
  </sheetViews>
  <sheetFormatPr baseColWidth="10" defaultColWidth="11.42578125" defaultRowHeight="12.75" x14ac:dyDescent="0.2"/>
  <cols>
    <col min="1" max="1" width="11.42578125" style="154"/>
    <col min="2" max="2" width="35.140625" style="154" customWidth="1"/>
    <col min="3" max="3" width="13.140625" style="154" customWidth="1"/>
    <col min="4" max="4" width="12" style="154" customWidth="1"/>
    <col min="5" max="5" width="22.28515625" style="154" bestFit="1" customWidth="1"/>
    <col min="6" max="6" width="18.85546875" style="154" bestFit="1" customWidth="1"/>
    <col min="7" max="16384" width="11.42578125" style="154"/>
  </cols>
  <sheetData>
    <row r="2" spans="1:6" ht="16.5" x14ac:dyDescent="0.25">
      <c r="B2" s="963" t="s">
        <v>141</v>
      </c>
      <c r="C2" s="963"/>
      <c r="D2" s="963"/>
      <c r="E2" s="963"/>
      <c r="F2" s="478"/>
    </row>
    <row r="3" spans="1:6" ht="16.5" x14ac:dyDescent="0.2">
      <c r="B3" s="941" t="s">
        <v>726</v>
      </c>
      <c r="C3" s="941"/>
      <c r="D3" s="941"/>
      <c r="E3" s="941"/>
      <c r="F3" s="341"/>
    </row>
    <row r="4" spans="1:6" ht="30" customHeight="1" x14ac:dyDescent="0.2">
      <c r="B4" s="956" t="s">
        <v>142</v>
      </c>
      <c r="C4" s="956"/>
      <c r="D4" s="956"/>
      <c r="E4" s="956"/>
      <c r="F4" s="479"/>
    </row>
    <row r="5" spans="1:6" ht="15.75" x14ac:dyDescent="0.2">
      <c r="B5" s="964" t="s">
        <v>15</v>
      </c>
      <c r="C5" s="964"/>
      <c r="D5" s="964"/>
      <c r="E5" s="964"/>
      <c r="F5" s="480"/>
    </row>
    <row r="6" spans="1:6" ht="13.5" customHeight="1" thickBot="1" x14ac:dyDescent="0.25"/>
    <row r="7" spans="1:6" ht="17.25" thickTop="1" thickBot="1" x14ac:dyDescent="0.25">
      <c r="A7" s="154" t="s">
        <v>297</v>
      </c>
      <c r="B7" s="965" t="s">
        <v>113</v>
      </c>
      <c r="C7" s="966"/>
      <c r="D7" s="967"/>
      <c r="E7" s="477" t="s">
        <v>19</v>
      </c>
    </row>
    <row r="8" spans="1:6" ht="19.149999999999999" customHeight="1" thickTop="1" x14ac:dyDescent="0.2">
      <c r="B8" s="960" t="s">
        <v>644</v>
      </c>
      <c r="C8" s="961"/>
      <c r="D8" s="962"/>
      <c r="E8" s="167">
        <v>18000000</v>
      </c>
    </row>
    <row r="9" spans="1:6" ht="18.75" customHeight="1" x14ac:dyDescent="0.2">
      <c r="B9" s="969" t="s">
        <v>1210</v>
      </c>
      <c r="C9" s="970"/>
      <c r="D9" s="971"/>
      <c r="E9" s="167">
        <v>16296000</v>
      </c>
    </row>
    <row r="10" spans="1:6" ht="33.75" customHeight="1" thickBot="1" x14ac:dyDescent="0.25">
      <c r="B10" s="972" t="s">
        <v>116</v>
      </c>
      <c r="C10" s="973"/>
      <c r="D10" s="974"/>
      <c r="E10" s="167">
        <v>33000000</v>
      </c>
    </row>
    <row r="11" spans="1:6" ht="17.25" thickTop="1" thickBot="1" x14ac:dyDescent="0.25">
      <c r="B11" s="975" t="s">
        <v>3</v>
      </c>
      <c r="C11" s="976"/>
      <c r="D11" s="977"/>
      <c r="E11" s="174">
        <f>SUM(E8:E10)</f>
        <v>67296000</v>
      </c>
    </row>
    <row r="12" spans="1:6" ht="16.5" thickTop="1" x14ac:dyDescent="0.2">
      <c r="B12" s="157"/>
      <c r="C12"/>
    </row>
    <row r="13" spans="1:6" ht="15.75" x14ac:dyDescent="0.2">
      <c r="B13" s="157"/>
      <c r="C13"/>
    </row>
    <row r="14" spans="1:6" ht="15.75" x14ac:dyDescent="0.2">
      <c r="B14" s="157"/>
      <c r="C14"/>
    </row>
    <row r="15" spans="1:6" ht="16.5" x14ac:dyDescent="0.25">
      <c r="B15" s="963" t="s">
        <v>144</v>
      </c>
      <c r="C15" s="963"/>
      <c r="D15" s="963"/>
      <c r="E15" s="963"/>
      <c r="F15" s="478"/>
    </row>
    <row r="16" spans="1:6" ht="21" customHeight="1" x14ac:dyDescent="0.2">
      <c r="B16" s="941" t="s">
        <v>726</v>
      </c>
      <c r="C16" s="941"/>
      <c r="D16" s="941"/>
      <c r="E16" s="941"/>
      <c r="F16" s="341"/>
    </row>
    <row r="17" spans="1:6" ht="31.5" customHeight="1" x14ac:dyDescent="0.2">
      <c r="B17" s="956" t="s">
        <v>143</v>
      </c>
      <c r="C17" s="956"/>
      <c r="D17" s="956"/>
      <c r="E17" s="956"/>
      <c r="F17" s="479"/>
    </row>
    <row r="18" spans="1:6" ht="15" x14ac:dyDescent="0.2">
      <c r="B18" s="957" t="s">
        <v>15</v>
      </c>
      <c r="C18" s="957"/>
      <c r="D18" s="957"/>
      <c r="E18" s="957"/>
      <c r="F18" s="480"/>
    </row>
    <row r="19" spans="1:6" ht="9.75" customHeight="1" thickBot="1" x14ac:dyDescent="0.25">
      <c r="B19" s="157"/>
      <c r="C19"/>
    </row>
    <row r="20" spans="1:6" ht="17.25" thickTop="1" thickBot="1" x14ac:dyDescent="0.25">
      <c r="B20" s="965" t="s">
        <v>113</v>
      </c>
      <c r="C20" s="966"/>
      <c r="D20" s="967"/>
      <c r="E20" s="477" t="s">
        <v>19</v>
      </c>
    </row>
    <row r="21" spans="1:6" ht="23.1" customHeight="1" thickTop="1" thickBot="1" x14ac:dyDescent="0.25">
      <c r="B21" s="978" t="s">
        <v>1211</v>
      </c>
      <c r="C21" s="979"/>
      <c r="D21" s="980"/>
      <c r="E21" s="167">
        <v>10000000</v>
      </c>
    </row>
    <row r="22" spans="1:6" ht="21" customHeight="1" thickTop="1" thickBot="1" x14ac:dyDescent="0.25">
      <c r="B22" s="975" t="s">
        <v>3</v>
      </c>
      <c r="C22" s="976"/>
      <c r="D22" s="977"/>
      <c r="E22" s="174">
        <f>SUM(E21:E21)</f>
        <v>10000000</v>
      </c>
    </row>
    <row r="23" spans="1:6" ht="13.5" thickTop="1" x14ac:dyDescent="0.2"/>
    <row r="27" spans="1:6" ht="16.5" x14ac:dyDescent="0.25">
      <c r="A27" s="981" t="s">
        <v>729</v>
      </c>
      <c r="B27" s="981"/>
      <c r="C27" s="981"/>
      <c r="D27" s="981"/>
      <c r="E27" s="981"/>
      <c r="F27" s="981"/>
    </row>
    <row r="28" spans="1:6" ht="16.5" x14ac:dyDescent="0.25">
      <c r="A28" s="968" t="s">
        <v>726</v>
      </c>
      <c r="B28" s="968"/>
      <c r="C28" s="968"/>
      <c r="D28" s="968"/>
      <c r="E28" s="968"/>
      <c r="F28" s="968"/>
    </row>
    <row r="29" spans="1:6" ht="16.5" x14ac:dyDescent="0.25">
      <c r="A29" s="968" t="s">
        <v>1216</v>
      </c>
      <c r="B29" s="968"/>
      <c r="C29" s="968"/>
      <c r="D29" s="968"/>
      <c r="E29" s="968"/>
      <c r="F29" s="968"/>
    </row>
    <row r="30" spans="1:6" ht="18.75" x14ac:dyDescent="0.3">
      <c r="B30" s="988"/>
      <c r="C30" s="988"/>
      <c r="D30" s="988"/>
      <c r="E30" s="988"/>
      <c r="F30" s="988"/>
    </row>
    <row r="31" spans="1:6" ht="4.9000000000000004" customHeight="1" thickBot="1" x14ac:dyDescent="0.3">
      <c r="B31" s="481"/>
      <c r="C31" s="482"/>
      <c r="D31" s="483"/>
      <c r="E31" s="483"/>
      <c r="F31" s="482"/>
    </row>
    <row r="32" spans="1:6" ht="48" thickTop="1" x14ac:dyDescent="0.2">
      <c r="A32" s="989" t="s">
        <v>1130</v>
      </c>
      <c r="B32" s="990"/>
      <c r="C32" s="495" t="s">
        <v>1207</v>
      </c>
      <c r="D32" s="496" t="s">
        <v>1131</v>
      </c>
      <c r="E32" s="497" t="s">
        <v>1132</v>
      </c>
      <c r="F32" s="498" t="s">
        <v>1133</v>
      </c>
    </row>
    <row r="33" spans="1:6" ht="30.6" customHeight="1" x14ac:dyDescent="0.2">
      <c r="A33" s="982" t="s">
        <v>1212</v>
      </c>
      <c r="B33" s="983"/>
      <c r="C33" s="815" t="s">
        <v>1208</v>
      </c>
      <c r="D33" s="484">
        <v>80065</v>
      </c>
      <c r="E33" s="485">
        <v>498166669.68000001</v>
      </c>
      <c r="F33" s="486">
        <v>18000000</v>
      </c>
    </row>
    <row r="34" spans="1:6" ht="19.149999999999999" customHeight="1" x14ac:dyDescent="0.2">
      <c r="A34" s="982" t="s">
        <v>274</v>
      </c>
      <c r="B34" s="983"/>
      <c r="C34" s="449" t="s">
        <v>1208</v>
      </c>
      <c r="D34" s="454">
        <v>80383</v>
      </c>
      <c r="E34" s="485">
        <v>106860867.64999998</v>
      </c>
      <c r="F34" s="487">
        <v>6500000</v>
      </c>
    </row>
    <row r="35" spans="1:6" ht="28.9" customHeight="1" x14ac:dyDescent="0.2">
      <c r="A35" s="982" t="s">
        <v>1213</v>
      </c>
      <c r="B35" s="983"/>
      <c r="C35" s="449" t="s">
        <v>1208</v>
      </c>
      <c r="D35" s="453">
        <v>80067</v>
      </c>
      <c r="E35" s="485">
        <v>146836440.75999996</v>
      </c>
      <c r="F35" s="487">
        <v>9796000</v>
      </c>
    </row>
    <row r="36" spans="1:6" ht="31.15" customHeight="1" x14ac:dyDescent="0.2">
      <c r="A36" s="982" t="s">
        <v>1214</v>
      </c>
      <c r="B36" s="983"/>
      <c r="C36" s="449" t="s">
        <v>1215</v>
      </c>
      <c r="D36" s="484">
        <v>2652</v>
      </c>
      <c r="E36" s="485">
        <v>107364624.28</v>
      </c>
      <c r="F36" s="486">
        <v>33000000</v>
      </c>
    </row>
    <row r="37" spans="1:6" ht="21" customHeight="1" thickBot="1" x14ac:dyDescent="0.25">
      <c r="A37" s="984" t="s">
        <v>730</v>
      </c>
      <c r="B37" s="985"/>
      <c r="C37" s="455" t="s">
        <v>1209</v>
      </c>
      <c r="D37" s="454">
        <v>3089</v>
      </c>
      <c r="E37" s="488">
        <v>340834695.50999999</v>
      </c>
      <c r="F37" s="489">
        <v>0</v>
      </c>
    </row>
    <row r="38" spans="1:6" ht="17.25" thickTop="1" thickBot="1" x14ac:dyDescent="0.25">
      <c r="A38" s="986" t="s">
        <v>3</v>
      </c>
      <c r="B38" s="987"/>
      <c r="C38" s="492"/>
      <c r="D38" s="492"/>
      <c r="E38" s="499">
        <f>SUM(E33:E37)</f>
        <v>1200063297.8799999</v>
      </c>
      <c r="F38" s="499">
        <f>SUM(F33:F37)</f>
        <v>67296000</v>
      </c>
    </row>
    <row r="39" spans="1:6" ht="13.5" thickTop="1" x14ac:dyDescent="0.2"/>
  </sheetData>
  <mergeCells count="27">
    <mergeCell ref="A36:B36"/>
    <mergeCell ref="A37:B37"/>
    <mergeCell ref="A38:B38"/>
    <mergeCell ref="A29:F29"/>
    <mergeCell ref="B30:F30"/>
    <mergeCell ref="A32:B32"/>
    <mergeCell ref="A33:B33"/>
    <mergeCell ref="A34:B34"/>
    <mergeCell ref="A35:B35"/>
    <mergeCell ref="A28:F28"/>
    <mergeCell ref="B9:D9"/>
    <mergeCell ref="B10:D10"/>
    <mergeCell ref="B11:D11"/>
    <mergeCell ref="B15:E15"/>
    <mergeCell ref="B16:E16"/>
    <mergeCell ref="B17:E17"/>
    <mergeCell ref="B18:E18"/>
    <mergeCell ref="B20:D20"/>
    <mergeCell ref="B21:D21"/>
    <mergeCell ref="B22:D22"/>
    <mergeCell ref="A27:F27"/>
    <mergeCell ref="B8:D8"/>
    <mergeCell ref="B2:E2"/>
    <mergeCell ref="B3:E3"/>
    <mergeCell ref="B4:E4"/>
    <mergeCell ref="B5:E5"/>
    <mergeCell ref="B7:D7"/>
  </mergeCells>
  <printOptions horizontalCentered="1"/>
  <pageMargins left="0.31496062992125984" right="0.31496062992125984" top="0.35433070866141736" bottom="0.35433070866141736" header="0.31496062992125984" footer="0.31496062992125984"/>
  <pageSetup scale="82" fitToHeight="0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F40"/>
  <sheetViews>
    <sheetView topLeftCell="A13" zoomScale="110" zoomScaleNormal="110" workbookViewId="0">
      <selection activeCell="A45" sqref="A45"/>
    </sheetView>
  </sheetViews>
  <sheetFormatPr baseColWidth="10" defaultRowHeight="12.75" x14ac:dyDescent="0.2"/>
  <cols>
    <col min="1" max="1" width="57.140625" style="154" customWidth="1"/>
    <col min="2" max="2" width="17" style="154" customWidth="1"/>
    <col min="3" max="3" width="15.140625" style="154" customWidth="1"/>
    <col min="4" max="4" width="14.28515625" style="154" customWidth="1"/>
    <col min="5" max="5" width="11.42578125" style="154"/>
    <col min="6" max="6" width="12" style="154" bestFit="1" customWidth="1"/>
    <col min="7" max="256" width="11.42578125" style="154"/>
    <col min="257" max="257" width="47.42578125" style="154" customWidth="1"/>
    <col min="258" max="258" width="20.7109375" style="154" customWidth="1"/>
    <col min="259" max="259" width="15.140625" style="154" customWidth="1"/>
    <col min="260" max="260" width="14.28515625" style="154" customWidth="1"/>
    <col min="261" max="261" width="11.42578125" style="154"/>
    <col min="262" max="262" width="12" style="154" bestFit="1" customWidth="1"/>
    <col min="263" max="512" width="11.42578125" style="154"/>
    <col min="513" max="513" width="47.42578125" style="154" customWidth="1"/>
    <col min="514" max="514" width="20.7109375" style="154" customWidth="1"/>
    <col min="515" max="515" width="15.140625" style="154" customWidth="1"/>
    <col min="516" max="516" width="14.28515625" style="154" customWidth="1"/>
    <col min="517" max="517" width="11.42578125" style="154"/>
    <col min="518" max="518" width="12" style="154" bestFit="1" customWidth="1"/>
    <col min="519" max="768" width="11.42578125" style="154"/>
    <col min="769" max="769" width="47.42578125" style="154" customWidth="1"/>
    <col min="770" max="770" width="20.7109375" style="154" customWidth="1"/>
    <col min="771" max="771" width="15.140625" style="154" customWidth="1"/>
    <col min="772" max="772" width="14.28515625" style="154" customWidth="1"/>
    <col min="773" max="773" width="11.42578125" style="154"/>
    <col min="774" max="774" width="12" style="154" bestFit="1" customWidth="1"/>
    <col min="775" max="1024" width="11.42578125" style="154"/>
    <col min="1025" max="1025" width="47.42578125" style="154" customWidth="1"/>
    <col min="1026" max="1026" width="20.7109375" style="154" customWidth="1"/>
    <col min="1027" max="1027" width="15.140625" style="154" customWidth="1"/>
    <col min="1028" max="1028" width="14.28515625" style="154" customWidth="1"/>
    <col min="1029" max="1029" width="11.42578125" style="154"/>
    <col min="1030" max="1030" width="12" style="154" bestFit="1" customWidth="1"/>
    <col min="1031" max="1280" width="11.42578125" style="154"/>
    <col min="1281" max="1281" width="47.42578125" style="154" customWidth="1"/>
    <col min="1282" max="1282" width="20.7109375" style="154" customWidth="1"/>
    <col min="1283" max="1283" width="15.140625" style="154" customWidth="1"/>
    <col min="1284" max="1284" width="14.28515625" style="154" customWidth="1"/>
    <col min="1285" max="1285" width="11.42578125" style="154"/>
    <col min="1286" max="1286" width="12" style="154" bestFit="1" customWidth="1"/>
    <col min="1287" max="1536" width="11.42578125" style="154"/>
    <col min="1537" max="1537" width="47.42578125" style="154" customWidth="1"/>
    <col min="1538" max="1538" width="20.7109375" style="154" customWidth="1"/>
    <col min="1539" max="1539" width="15.140625" style="154" customWidth="1"/>
    <col min="1540" max="1540" width="14.28515625" style="154" customWidth="1"/>
    <col min="1541" max="1541" width="11.42578125" style="154"/>
    <col min="1542" max="1542" width="12" style="154" bestFit="1" customWidth="1"/>
    <col min="1543" max="1792" width="11.42578125" style="154"/>
    <col min="1793" max="1793" width="47.42578125" style="154" customWidth="1"/>
    <col min="1794" max="1794" width="20.7109375" style="154" customWidth="1"/>
    <col min="1795" max="1795" width="15.140625" style="154" customWidth="1"/>
    <col min="1796" max="1796" width="14.28515625" style="154" customWidth="1"/>
    <col min="1797" max="1797" width="11.42578125" style="154"/>
    <col min="1798" max="1798" width="12" style="154" bestFit="1" customWidth="1"/>
    <col min="1799" max="2048" width="11.42578125" style="154"/>
    <col min="2049" max="2049" width="47.42578125" style="154" customWidth="1"/>
    <col min="2050" max="2050" width="20.7109375" style="154" customWidth="1"/>
    <col min="2051" max="2051" width="15.140625" style="154" customWidth="1"/>
    <col min="2052" max="2052" width="14.28515625" style="154" customWidth="1"/>
    <col min="2053" max="2053" width="11.42578125" style="154"/>
    <col min="2054" max="2054" width="12" style="154" bestFit="1" customWidth="1"/>
    <col min="2055" max="2304" width="11.42578125" style="154"/>
    <col min="2305" max="2305" width="47.42578125" style="154" customWidth="1"/>
    <col min="2306" max="2306" width="20.7109375" style="154" customWidth="1"/>
    <col min="2307" max="2307" width="15.140625" style="154" customWidth="1"/>
    <col min="2308" max="2308" width="14.28515625" style="154" customWidth="1"/>
    <col min="2309" max="2309" width="11.42578125" style="154"/>
    <col min="2310" max="2310" width="12" style="154" bestFit="1" customWidth="1"/>
    <col min="2311" max="2560" width="11.42578125" style="154"/>
    <col min="2561" max="2561" width="47.42578125" style="154" customWidth="1"/>
    <col min="2562" max="2562" width="20.7109375" style="154" customWidth="1"/>
    <col min="2563" max="2563" width="15.140625" style="154" customWidth="1"/>
    <col min="2564" max="2564" width="14.28515625" style="154" customWidth="1"/>
    <col min="2565" max="2565" width="11.42578125" style="154"/>
    <col min="2566" max="2566" width="12" style="154" bestFit="1" customWidth="1"/>
    <col min="2567" max="2816" width="11.42578125" style="154"/>
    <col min="2817" max="2817" width="47.42578125" style="154" customWidth="1"/>
    <col min="2818" max="2818" width="20.7109375" style="154" customWidth="1"/>
    <col min="2819" max="2819" width="15.140625" style="154" customWidth="1"/>
    <col min="2820" max="2820" width="14.28515625" style="154" customWidth="1"/>
    <col min="2821" max="2821" width="11.42578125" style="154"/>
    <col min="2822" max="2822" width="12" style="154" bestFit="1" customWidth="1"/>
    <col min="2823" max="3072" width="11.42578125" style="154"/>
    <col min="3073" max="3073" width="47.42578125" style="154" customWidth="1"/>
    <col min="3074" max="3074" width="20.7109375" style="154" customWidth="1"/>
    <col min="3075" max="3075" width="15.140625" style="154" customWidth="1"/>
    <col min="3076" max="3076" width="14.28515625" style="154" customWidth="1"/>
    <col min="3077" max="3077" width="11.42578125" style="154"/>
    <col min="3078" max="3078" width="12" style="154" bestFit="1" customWidth="1"/>
    <col min="3079" max="3328" width="11.42578125" style="154"/>
    <col min="3329" max="3329" width="47.42578125" style="154" customWidth="1"/>
    <col min="3330" max="3330" width="20.7109375" style="154" customWidth="1"/>
    <col min="3331" max="3331" width="15.140625" style="154" customWidth="1"/>
    <col min="3332" max="3332" width="14.28515625" style="154" customWidth="1"/>
    <col min="3333" max="3333" width="11.42578125" style="154"/>
    <col min="3334" max="3334" width="12" style="154" bestFit="1" customWidth="1"/>
    <col min="3335" max="3584" width="11.42578125" style="154"/>
    <col min="3585" max="3585" width="47.42578125" style="154" customWidth="1"/>
    <col min="3586" max="3586" width="20.7109375" style="154" customWidth="1"/>
    <col min="3587" max="3587" width="15.140625" style="154" customWidth="1"/>
    <col min="3588" max="3588" width="14.28515625" style="154" customWidth="1"/>
    <col min="3589" max="3589" width="11.42578125" style="154"/>
    <col min="3590" max="3590" width="12" style="154" bestFit="1" customWidth="1"/>
    <col min="3591" max="3840" width="11.42578125" style="154"/>
    <col min="3841" max="3841" width="47.42578125" style="154" customWidth="1"/>
    <col min="3842" max="3842" width="20.7109375" style="154" customWidth="1"/>
    <col min="3843" max="3843" width="15.140625" style="154" customWidth="1"/>
    <col min="3844" max="3844" width="14.28515625" style="154" customWidth="1"/>
    <col min="3845" max="3845" width="11.42578125" style="154"/>
    <col min="3846" max="3846" width="12" style="154" bestFit="1" customWidth="1"/>
    <col min="3847" max="4096" width="11.42578125" style="154"/>
    <col min="4097" max="4097" width="47.42578125" style="154" customWidth="1"/>
    <col min="4098" max="4098" width="20.7109375" style="154" customWidth="1"/>
    <col min="4099" max="4099" width="15.140625" style="154" customWidth="1"/>
    <col min="4100" max="4100" width="14.28515625" style="154" customWidth="1"/>
    <col min="4101" max="4101" width="11.42578125" style="154"/>
    <col min="4102" max="4102" width="12" style="154" bestFit="1" customWidth="1"/>
    <col min="4103" max="4352" width="11.42578125" style="154"/>
    <col min="4353" max="4353" width="47.42578125" style="154" customWidth="1"/>
    <col min="4354" max="4354" width="20.7109375" style="154" customWidth="1"/>
    <col min="4355" max="4355" width="15.140625" style="154" customWidth="1"/>
    <col min="4356" max="4356" width="14.28515625" style="154" customWidth="1"/>
    <col min="4357" max="4357" width="11.42578125" style="154"/>
    <col min="4358" max="4358" width="12" style="154" bestFit="1" customWidth="1"/>
    <col min="4359" max="4608" width="11.42578125" style="154"/>
    <col min="4609" max="4609" width="47.42578125" style="154" customWidth="1"/>
    <col min="4610" max="4610" width="20.7109375" style="154" customWidth="1"/>
    <col min="4611" max="4611" width="15.140625" style="154" customWidth="1"/>
    <col min="4612" max="4612" width="14.28515625" style="154" customWidth="1"/>
    <col min="4613" max="4613" width="11.42578125" style="154"/>
    <col min="4614" max="4614" width="12" style="154" bestFit="1" customWidth="1"/>
    <col min="4615" max="4864" width="11.42578125" style="154"/>
    <col min="4865" max="4865" width="47.42578125" style="154" customWidth="1"/>
    <col min="4866" max="4866" width="20.7109375" style="154" customWidth="1"/>
    <col min="4867" max="4867" width="15.140625" style="154" customWidth="1"/>
    <col min="4868" max="4868" width="14.28515625" style="154" customWidth="1"/>
    <col min="4869" max="4869" width="11.42578125" style="154"/>
    <col min="4870" max="4870" width="12" style="154" bestFit="1" customWidth="1"/>
    <col min="4871" max="5120" width="11.42578125" style="154"/>
    <col min="5121" max="5121" width="47.42578125" style="154" customWidth="1"/>
    <col min="5122" max="5122" width="20.7109375" style="154" customWidth="1"/>
    <col min="5123" max="5123" width="15.140625" style="154" customWidth="1"/>
    <col min="5124" max="5124" width="14.28515625" style="154" customWidth="1"/>
    <col min="5125" max="5125" width="11.42578125" style="154"/>
    <col min="5126" max="5126" width="12" style="154" bestFit="1" customWidth="1"/>
    <col min="5127" max="5376" width="11.42578125" style="154"/>
    <col min="5377" max="5377" width="47.42578125" style="154" customWidth="1"/>
    <col min="5378" max="5378" width="20.7109375" style="154" customWidth="1"/>
    <col min="5379" max="5379" width="15.140625" style="154" customWidth="1"/>
    <col min="5380" max="5380" width="14.28515625" style="154" customWidth="1"/>
    <col min="5381" max="5381" width="11.42578125" style="154"/>
    <col min="5382" max="5382" width="12" style="154" bestFit="1" customWidth="1"/>
    <col min="5383" max="5632" width="11.42578125" style="154"/>
    <col min="5633" max="5633" width="47.42578125" style="154" customWidth="1"/>
    <col min="5634" max="5634" width="20.7109375" style="154" customWidth="1"/>
    <col min="5635" max="5635" width="15.140625" style="154" customWidth="1"/>
    <col min="5636" max="5636" width="14.28515625" style="154" customWidth="1"/>
    <col min="5637" max="5637" width="11.42578125" style="154"/>
    <col min="5638" max="5638" width="12" style="154" bestFit="1" customWidth="1"/>
    <col min="5639" max="5888" width="11.42578125" style="154"/>
    <col min="5889" max="5889" width="47.42578125" style="154" customWidth="1"/>
    <col min="5890" max="5890" width="20.7109375" style="154" customWidth="1"/>
    <col min="5891" max="5891" width="15.140625" style="154" customWidth="1"/>
    <col min="5892" max="5892" width="14.28515625" style="154" customWidth="1"/>
    <col min="5893" max="5893" width="11.42578125" style="154"/>
    <col min="5894" max="5894" width="12" style="154" bestFit="1" customWidth="1"/>
    <col min="5895" max="6144" width="11.42578125" style="154"/>
    <col min="6145" max="6145" width="47.42578125" style="154" customWidth="1"/>
    <col min="6146" max="6146" width="20.7109375" style="154" customWidth="1"/>
    <col min="6147" max="6147" width="15.140625" style="154" customWidth="1"/>
    <col min="6148" max="6148" width="14.28515625" style="154" customWidth="1"/>
    <col min="6149" max="6149" width="11.42578125" style="154"/>
    <col min="6150" max="6150" width="12" style="154" bestFit="1" customWidth="1"/>
    <col min="6151" max="6400" width="11.42578125" style="154"/>
    <col min="6401" max="6401" width="47.42578125" style="154" customWidth="1"/>
    <col min="6402" max="6402" width="20.7109375" style="154" customWidth="1"/>
    <col min="6403" max="6403" width="15.140625" style="154" customWidth="1"/>
    <col min="6404" max="6404" width="14.28515625" style="154" customWidth="1"/>
    <col min="6405" max="6405" width="11.42578125" style="154"/>
    <col min="6406" max="6406" width="12" style="154" bestFit="1" customWidth="1"/>
    <col min="6407" max="6656" width="11.42578125" style="154"/>
    <col min="6657" max="6657" width="47.42578125" style="154" customWidth="1"/>
    <col min="6658" max="6658" width="20.7109375" style="154" customWidth="1"/>
    <col min="6659" max="6659" width="15.140625" style="154" customWidth="1"/>
    <col min="6660" max="6660" width="14.28515625" style="154" customWidth="1"/>
    <col min="6661" max="6661" width="11.42578125" style="154"/>
    <col min="6662" max="6662" width="12" style="154" bestFit="1" customWidth="1"/>
    <col min="6663" max="6912" width="11.42578125" style="154"/>
    <col min="6913" max="6913" width="47.42578125" style="154" customWidth="1"/>
    <col min="6914" max="6914" width="20.7109375" style="154" customWidth="1"/>
    <col min="6915" max="6915" width="15.140625" style="154" customWidth="1"/>
    <col min="6916" max="6916" width="14.28515625" style="154" customWidth="1"/>
    <col min="6917" max="6917" width="11.42578125" style="154"/>
    <col min="6918" max="6918" width="12" style="154" bestFit="1" customWidth="1"/>
    <col min="6919" max="7168" width="11.42578125" style="154"/>
    <col min="7169" max="7169" width="47.42578125" style="154" customWidth="1"/>
    <col min="7170" max="7170" width="20.7109375" style="154" customWidth="1"/>
    <col min="7171" max="7171" width="15.140625" style="154" customWidth="1"/>
    <col min="7172" max="7172" width="14.28515625" style="154" customWidth="1"/>
    <col min="7173" max="7173" width="11.42578125" style="154"/>
    <col min="7174" max="7174" width="12" style="154" bestFit="1" customWidth="1"/>
    <col min="7175" max="7424" width="11.42578125" style="154"/>
    <col min="7425" max="7425" width="47.42578125" style="154" customWidth="1"/>
    <col min="7426" max="7426" width="20.7109375" style="154" customWidth="1"/>
    <col min="7427" max="7427" width="15.140625" style="154" customWidth="1"/>
    <col min="7428" max="7428" width="14.28515625" style="154" customWidth="1"/>
    <col min="7429" max="7429" width="11.42578125" style="154"/>
    <col min="7430" max="7430" width="12" style="154" bestFit="1" customWidth="1"/>
    <col min="7431" max="7680" width="11.42578125" style="154"/>
    <col min="7681" max="7681" width="47.42578125" style="154" customWidth="1"/>
    <col min="7682" max="7682" width="20.7109375" style="154" customWidth="1"/>
    <col min="7683" max="7683" width="15.140625" style="154" customWidth="1"/>
    <col min="7684" max="7684" width="14.28515625" style="154" customWidth="1"/>
    <col min="7685" max="7685" width="11.42578125" style="154"/>
    <col min="7686" max="7686" width="12" style="154" bestFit="1" customWidth="1"/>
    <col min="7687" max="7936" width="11.42578125" style="154"/>
    <col min="7937" max="7937" width="47.42578125" style="154" customWidth="1"/>
    <col min="7938" max="7938" width="20.7109375" style="154" customWidth="1"/>
    <col min="7939" max="7939" width="15.140625" style="154" customWidth="1"/>
    <col min="7940" max="7940" width="14.28515625" style="154" customWidth="1"/>
    <col min="7941" max="7941" width="11.42578125" style="154"/>
    <col min="7942" max="7942" width="12" style="154" bestFit="1" customWidth="1"/>
    <col min="7943" max="8192" width="11.42578125" style="154"/>
    <col min="8193" max="8193" width="47.42578125" style="154" customWidth="1"/>
    <col min="8194" max="8194" width="20.7109375" style="154" customWidth="1"/>
    <col min="8195" max="8195" width="15.140625" style="154" customWidth="1"/>
    <col min="8196" max="8196" width="14.28515625" style="154" customWidth="1"/>
    <col min="8197" max="8197" width="11.42578125" style="154"/>
    <col min="8198" max="8198" width="12" style="154" bestFit="1" customWidth="1"/>
    <col min="8199" max="8448" width="11.42578125" style="154"/>
    <col min="8449" max="8449" width="47.42578125" style="154" customWidth="1"/>
    <col min="8450" max="8450" width="20.7109375" style="154" customWidth="1"/>
    <col min="8451" max="8451" width="15.140625" style="154" customWidth="1"/>
    <col min="8452" max="8452" width="14.28515625" style="154" customWidth="1"/>
    <col min="8453" max="8453" width="11.42578125" style="154"/>
    <col min="8454" max="8454" width="12" style="154" bestFit="1" customWidth="1"/>
    <col min="8455" max="8704" width="11.42578125" style="154"/>
    <col min="8705" max="8705" width="47.42578125" style="154" customWidth="1"/>
    <col min="8706" max="8706" width="20.7109375" style="154" customWidth="1"/>
    <col min="8707" max="8707" width="15.140625" style="154" customWidth="1"/>
    <col min="8708" max="8708" width="14.28515625" style="154" customWidth="1"/>
    <col min="8709" max="8709" width="11.42578125" style="154"/>
    <col min="8710" max="8710" width="12" style="154" bestFit="1" customWidth="1"/>
    <col min="8711" max="8960" width="11.42578125" style="154"/>
    <col min="8961" max="8961" width="47.42578125" style="154" customWidth="1"/>
    <col min="8962" max="8962" width="20.7109375" style="154" customWidth="1"/>
    <col min="8963" max="8963" width="15.140625" style="154" customWidth="1"/>
    <col min="8964" max="8964" width="14.28515625" style="154" customWidth="1"/>
    <col min="8965" max="8965" width="11.42578125" style="154"/>
    <col min="8966" max="8966" width="12" style="154" bestFit="1" customWidth="1"/>
    <col min="8967" max="9216" width="11.42578125" style="154"/>
    <col min="9217" max="9217" width="47.42578125" style="154" customWidth="1"/>
    <col min="9218" max="9218" width="20.7109375" style="154" customWidth="1"/>
    <col min="9219" max="9219" width="15.140625" style="154" customWidth="1"/>
    <col min="9220" max="9220" width="14.28515625" style="154" customWidth="1"/>
    <col min="9221" max="9221" width="11.42578125" style="154"/>
    <col min="9222" max="9222" width="12" style="154" bestFit="1" customWidth="1"/>
    <col min="9223" max="9472" width="11.42578125" style="154"/>
    <col min="9473" max="9473" width="47.42578125" style="154" customWidth="1"/>
    <col min="9474" max="9474" width="20.7109375" style="154" customWidth="1"/>
    <col min="9475" max="9475" width="15.140625" style="154" customWidth="1"/>
    <col min="9476" max="9476" width="14.28515625" style="154" customWidth="1"/>
    <col min="9477" max="9477" width="11.42578125" style="154"/>
    <col min="9478" max="9478" width="12" style="154" bestFit="1" customWidth="1"/>
    <col min="9479" max="9728" width="11.42578125" style="154"/>
    <col min="9729" max="9729" width="47.42578125" style="154" customWidth="1"/>
    <col min="9730" max="9730" width="20.7109375" style="154" customWidth="1"/>
    <col min="9731" max="9731" width="15.140625" style="154" customWidth="1"/>
    <col min="9732" max="9732" width="14.28515625" style="154" customWidth="1"/>
    <col min="9733" max="9733" width="11.42578125" style="154"/>
    <col min="9734" max="9734" width="12" style="154" bestFit="1" customWidth="1"/>
    <col min="9735" max="9984" width="11.42578125" style="154"/>
    <col min="9985" max="9985" width="47.42578125" style="154" customWidth="1"/>
    <col min="9986" max="9986" width="20.7109375" style="154" customWidth="1"/>
    <col min="9987" max="9987" width="15.140625" style="154" customWidth="1"/>
    <col min="9988" max="9988" width="14.28515625" style="154" customWidth="1"/>
    <col min="9989" max="9989" width="11.42578125" style="154"/>
    <col min="9990" max="9990" width="12" style="154" bestFit="1" customWidth="1"/>
    <col min="9991" max="10240" width="11.42578125" style="154"/>
    <col min="10241" max="10241" width="47.42578125" style="154" customWidth="1"/>
    <col min="10242" max="10242" width="20.7109375" style="154" customWidth="1"/>
    <col min="10243" max="10243" width="15.140625" style="154" customWidth="1"/>
    <col min="10244" max="10244" width="14.28515625" style="154" customWidth="1"/>
    <col min="10245" max="10245" width="11.42578125" style="154"/>
    <col min="10246" max="10246" width="12" style="154" bestFit="1" customWidth="1"/>
    <col min="10247" max="10496" width="11.42578125" style="154"/>
    <col min="10497" max="10497" width="47.42578125" style="154" customWidth="1"/>
    <col min="10498" max="10498" width="20.7109375" style="154" customWidth="1"/>
    <col min="10499" max="10499" width="15.140625" style="154" customWidth="1"/>
    <col min="10500" max="10500" width="14.28515625" style="154" customWidth="1"/>
    <col min="10501" max="10501" width="11.42578125" style="154"/>
    <col min="10502" max="10502" width="12" style="154" bestFit="1" customWidth="1"/>
    <col min="10503" max="10752" width="11.42578125" style="154"/>
    <col min="10753" max="10753" width="47.42578125" style="154" customWidth="1"/>
    <col min="10754" max="10754" width="20.7109375" style="154" customWidth="1"/>
    <col min="10755" max="10755" width="15.140625" style="154" customWidth="1"/>
    <col min="10756" max="10756" width="14.28515625" style="154" customWidth="1"/>
    <col min="10757" max="10757" width="11.42578125" style="154"/>
    <col min="10758" max="10758" width="12" style="154" bestFit="1" customWidth="1"/>
    <col min="10759" max="11008" width="11.42578125" style="154"/>
    <col min="11009" max="11009" width="47.42578125" style="154" customWidth="1"/>
    <col min="11010" max="11010" width="20.7109375" style="154" customWidth="1"/>
    <col min="11011" max="11011" width="15.140625" style="154" customWidth="1"/>
    <col min="11012" max="11012" width="14.28515625" style="154" customWidth="1"/>
    <col min="11013" max="11013" width="11.42578125" style="154"/>
    <col min="11014" max="11014" width="12" style="154" bestFit="1" customWidth="1"/>
    <col min="11015" max="11264" width="11.42578125" style="154"/>
    <col min="11265" max="11265" width="47.42578125" style="154" customWidth="1"/>
    <col min="11266" max="11266" width="20.7109375" style="154" customWidth="1"/>
    <col min="11267" max="11267" width="15.140625" style="154" customWidth="1"/>
    <col min="11268" max="11268" width="14.28515625" style="154" customWidth="1"/>
    <col min="11269" max="11269" width="11.42578125" style="154"/>
    <col min="11270" max="11270" width="12" style="154" bestFit="1" customWidth="1"/>
    <col min="11271" max="11520" width="11.42578125" style="154"/>
    <col min="11521" max="11521" width="47.42578125" style="154" customWidth="1"/>
    <col min="11522" max="11522" width="20.7109375" style="154" customWidth="1"/>
    <col min="11523" max="11523" width="15.140625" style="154" customWidth="1"/>
    <col min="11524" max="11524" width="14.28515625" style="154" customWidth="1"/>
    <col min="11525" max="11525" width="11.42578125" style="154"/>
    <col min="11526" max="11526" width="12" style="154" bestFit="1" customWidth="1"/>
    <col min="11527" max="11776" width="11.42578125" style="154"/>
    <col min="11777" max="11777" width="47.42578125" style="154" customWidth="1"/>
    <col min="11778" max="11778" width="20.7109375" style="154" customWidth="1"/>
    <col min="11779" max="11779" width="15.140625" style="154" customWidth="1"/>
    <col min="11780" max="11780" width="14.28515625" style="154" customWidth="1"/>
    <col min="11781" max="11781" width="11.42578125" style="154"/>
    <col min="11782" max="11782" width="12" style="154" bestFit="1" customWidth="1"/>
    <col min="11783" max="12032" width="11.42578125" style="154"/>
    <col min="12033" max="12033" width="47.42578125" style="154" customWidth="1"/>
    <col min="12034" max="12034" width="20.7109375" style="154" customWidth="1"/>
    <col min="12035" max="12035" width="15.140625" style="154" customWidth="1"/>
    <col min="12036" max="12036" width="14.28515625" style="154" customWidth="1"/>
    <col min="12037" max="12037" width="11.42578125" style="154"/>
    <col min="12038" max="12038" width="12" style="154" bestFit="1" customWidth="1"/>
    <col min="12039" max="12288" width="11.42578125" style="154"/>
    <col min="12289" max="12289" width="47.42578125" style="154" customWidth="1"/>
    <col min="12290" max="12290" width="20.7109375" style="154" customWidth="1"/>
    <col min="12291" max="12291" width="15.140625" style="154" customWidth="1"/>
    <col min="12292" max="12292" width="14.28515625" style="154" customWidth="1"/>
    <col min="12293" max="12293" width="11.42578125" style="154"/>
    <col min="12294" max="12294" width="12" style="154" bestFit="1" customWidth="1"/>
    <col min="12295" max="12544" width="11.42578125" style="154"/>
    <col min="12545" max="12545" width="47.42578125" style="154" customWidth="1"/>
    <col min="12546" max="12546" width="20.7109375" style="154" customWidth="1"/>
    <col min="12547" max="12547" width="15.140625" style="154" customWidth="1"/>
    <col min="12548" max="12548" width="14.28515625" style="154" customWidth="1"/>
    <col min="12549" max="12549" width="11.42578125" style="154"/>
    <col min="12550" max="12550" width="12" style="154" bestFit="1" customWidth="1"/>
    <col min="12551" max="12800" width="11.42578125" style="154"/>
    <col min="12801" max="12801" width="47.42578125" style="154" customWidth="1"/>
    <col min="12802" max="12802" width="20.7109375" style="154" customWidth="1"/>
    <col min="12803" max="12803" width="15.140625" style="154" customWidth="1"/>
    <col min="12804" max="12804" width="14.28515625" style="154" customWidth="1"/>
    <col min="12805" max="12805" width="11.42578125" style="154"/>
    <col min="12806" max="12806" width="12" style="154" bestFit="1" customWidth="1"/>
    <col min="12807" max="13056" width="11.42578125" style="154"/>
    <col min="13057" max="13057" width="47.42578125" style="154" customWidth="1"/>
    <col min="13058" max="13058" width="20.7109375" style="154" customWidth="1"/>
    <col min="13059" max="13059" width="15.140625" style="154" customWidth="1"/>
    <col min="13060" max="13060" width="14.28515625" style="154" customWidth="1"/>
    <col min="13061" max="13061" width="11.42578125" style="154"/>
    <col min="13062" max="13062" width="12" style="154" bestFit="1" customWidth="1"/>
    <col min="13063" max="13312" width="11.42578125" style="154"/>
    <col min="13313" max="13313" width="47.42578125" style="154" customWidth="1"/>
    <col min="13314" max="13314" width="20.7109375" style="154" customWidth="1"/>
    <col min="13315" max="13315" width="15.140625" style="154" customWidth="1"/>
    <col min="13316" max="13316" width="14.28515625" style="154" customWidth="1"/>
    <col min="13317" max="13317" width="11.42578125" style="154"/>
    <col min="13318" max="13318" width="12" style="154" bestFit="1" customWidth="1"/>
    <col min="13319" max="13568" width="11.42578125" style="154"/>
    <col min="13569" max="13569" width="47.42578125" style="154" customWidth="1"/>
    <col min="13570" max="13570" width="20.7109375" style="154" customWidth="1"/>
    <col min="13571" max="13571" width="15.140625" style="154" customWidth="1"/>
    <col min="13572" max="13572" width="14.28515625" style="154" customWidth="1"/>
    <col min="13573" max="13573" width="11.42578125" style="154"/>
    <col min="13574" max="13574" width="12" style="154" bestFit="1" customWidth="1"/>
    <col min="13575" max="13824" width="11.42578125" style="154"/>
    <col min="13825" max="13825" width="47.42578125" style="154" customWidth="1"/>
    <col min="13826" max="13826" width="20.7109375" style="154" customWidth="1"/>
    <col min="13827" max="13827" width="15.140625" style="154" customWidth="1"/>
    <col min="13828" max="13828" width="14.28515625" style="154" customWidth="1"/>
    <col min="13829" max="13829" width="11.42578125" style="154"/>
    <col min="13830" max="13830" width="12" style="154" bestFit="1" customWidth="1"/>
    <col min="13831" max="14080" width="11.42578125" style="154"/>
    <col min="14081" max="14081" width="47.42578125" style="154" customWidth="1"/>
    <col min="14082" max="14082" width="20.7109375" style="154" customWidth="1"/>
    <col min="14083" max="14083" width="15.140625" style="154" customWidth="1"/>
    <col min="14084" max="14084" width="14.28515625" style="154" customWidth="1"/>
    <col min="14085" max="14085" width="11.42578125" style="154"/>
    <col min="14086" max="14086" width="12" style="154" bestFit="1" customWidth="1"/>
    <col min="14087" max="14336" width="11.42578125" style="154"/>
    <col min="14337" max="14337" width="47.42578125" style="154" customWidth="1"/>
    <col min="14338" max="14338" width="20.7109375" style="154" customWidth="1"/>
    <col min="14339" max="14339" width="15.140625" style="154" customWidth="1"/>
    <col min="14340" max="14340" width="14.28515625" style="154" customWidth="1"/>
    <col min="14341" max="14341" width="11.42578125" style="154"/>
    <col min="14342" max="14342" width="12" style="154" bestFit="1" customWidth="1"/>
    <col min="14343" max="14592" width="11.42578125" style="154"/>
    <col min="14593" max="14593" width="47.42578125" style="154" customWidth="1"/>
    <col min="14594" max="14594" width="20.7109375" style="154" customWidth="1"/>
    <col min="14595" max="14595" width="15.140625" style="154" customWidth="1"/>
    <col min="14596" max="14596" width="14.28515625" style="154" customWidth="1"/>
    <col min="14597" max="14597" width="11.42578125" style="154"/>
    <col min="14598" max="14598" width="12" style="154" bestFit="1" customWidth="1"/>
    <col min="14599" max="14848" width="11.42578125" style="154"/>
    <col min="14849" max="14849" width="47.42578125" style="154" customWidth="1"/>
    <col min="14850" max="14850" width="20.7109375" style="154" customWidth="1"/>
    <col min="14851" max="14851" width="15.140625" style="154" customWidth="1"/>
    <col min="14852" max="14852" width="14.28515625" style="154" customWidth="1"/>
    <col min="14853" max="14853" width="11.42578125" style="154"/>
    <col min="14854" max="14854" width="12" style="154" bestFit="1" customWidth="1"/>
    <col min="14855" max="15104" width="11.42578125" style="154"/>
    <col min="15105" max="15105" width="47.42578125" style="154" customWidth="1"/>
    <col min="15106" max="15106" width="20.7109375" style="154" customWidth="1"/>
    <col min="15107" max="15107" width="15.140625" style="154" customWidth="1"/>
    <col min="15108" max="15108" width="14.28515625" style="154" customWidth="1"/>
    <col min="15109" max="15109" width="11.42578125" style="154"/>
    <col min="15110" max="15110" width="12" style="154" bestFit="1" customWidth="1"/>
    <col min="15111" max="15360" width="11.42578125" style="154"/>
    <col min="15361" max="15361" width="47.42578125" style="154" customWidth="1"/>
    <col min="15362" max="15362" width="20.7109375" style="154" customWidth="1"/>
    <col min="15363" max="15363" width="15.140625" style="154" customWidth="1"/>
    <col min="15364" max="15364" width="14.28515625" style="154" customWidth="1"/>
    <col min="15365" max="15365" width="11.42578125" style="154"/>
    <col min="15366" max="15366" width="12" style="154" bestFit="1" customWidth="1"/>
    <col min="15367" max="15616" width="11.42578125" style="154"/>
    <col min="15617" max="15617" width="47.42578125" style="154" customWidth="1"/>
    <col min="15618" max="15618" width="20.7109375" style="154" customWidth="1"/>
    <col min="15619" max="15619" width="15.140625" style="154" customWidth="1"/>
    <col min="15620" max="15620" width="14.28515625" style="154" customWidth="1"/>
    <col min="15621" max="15621" width="11.42578125" style="154"/>
    <col min="15622" max="15622" width="12" style="154" bestFit="1" customWidth="1"/>
    <col min="15623" max="15872" width="11.42578125" style="154"/>
    <col min="15873" max="15873" width="47.42578125" style="154" customWidth="1"/>
    <col min="15874" max="15874" width="20.7109375" style="154" customWidth="1"/>
    <col min="15875" max="15875" width="15.140625" style="154" customWidth="1"/>
    <col min="15876" max="15876" width="14.28515625" style="154" customWidth="1"/>
    <col min="15877" max="15877" width="11.42578125" style="154"/>
    <col min="15878" max="15878" width="12" style="154" bestFit="1" customWidth="1"/>
    <col min="15879" max="16128" width="11.42578125" style="154"/>
    <col min="16129" max="16129" width="47.42578125" style="154" customWidth="1"/>
    <col min="16130" max="16130" width="20.7109375" style="154" customWidth="1"/>
    <col min="16131" max="16131" width="15.140625" style="154" customWidth="1"/>
    <col min="16132" max="16132" width="14.28515625" style="154" customWidth="1"/>
    <col min="16133" max="16133" width="11.42578125" style="154"/>
    <col min="16134" max="16134" width="12" style="154" bestFit="1" customWidth="1"/>
    <col min="16135" max="16384" width="11.42578125" style="154"/>
  </cols>
  <sheetData>
    <row r="2" spans="1:5" ht="23.25" customHeight="1" x14ac:dyDescent="0.25">
      <c r="A2" s="963" t="s">
        <v>212</v>
      </c>
      <c r="B2" s="963"/>
      <c r="C2" s="963"/>
      <c r="D2" s="963"/>
    </row>
    <row r="3" spans="1:5" ht="23.25" customHeight="1" x14ac:dyDescent="0.2">
      <c r="A3" s="997" t="s">
        <v>726</v>
      </c>
      <c r="B3" s="997"/>
      <c r="C3" s="997"/>
      <c r="D3" s="997"/>
    </row>
    <row r="4" spans="1:5" ht="18" customHeight="1" x14ac:dyDescent="0.2">
      <c r="A4" s="956" t="s">
        <v>149</v>
      </c>
      <c r="B4" s="956"/>
      <c r="C4" s="956"/>
      <c r="D4" s="956"/>
    </row>
    <row r="5" spans="1:5" ht="15.75" x14ac:dyDescent="0.2">
      <c r="A5" s="964" t="s">
        <v>15</v>
      </c>
      <c r="B5" s="964"/>
      <c r="C5" s="964"/>
      <c r="D5" s="964"/>
    </row>
    <row r="6" spans="1:5" ht="16.5" thickBot="1" x14ac:dyDescent="0.3">
      <c r="A6" s="606"/>
      <c r="B6" s="606"/>
      <c r="C6" s="606"/>
    </row>
    <row r="7" spans="1:5" ht="17.25" thickTop="1" thickBot="1" x14ac:dyDescent="0.25">
      <c r="A7" s="994" t="s">
        <v>113</v>
      </c>
      <c r="B7" s="995"/>
      <c r="C7" s="996"/>
      <c r="D7" s="878" t="s">
        <v>19</v>
      </c>
    </row>
    <row r="8" spans="1:5" ht="16.5" thickTop="1" x14ac:dyDescent="0.2">
      <c r="A8" s="998"/>
      <c r="B8" s="999"/>
      <c r="C8" s="1000"/>
      <c r="D8" s="607"/>
    </row>
    <row r="9" spans="1:5" ht="15" x14ac:dyDescent="0.25">
      <c r="A9" s="1001" t="s">
        <v>25</v>
      </c>
      <c r="B9" s="1002"/>
      <c r="C9" s="1003"/>
      <c r="D9" s="608"/>
    </row>
    <row r="10" spans="1:5" ht="3.75" customHeight="1" x14ac:dyDescent="0.2">
      <c r="A10" s="991"/>
      <c r="B10" s="992"/>
      <c r="C10" s="993"/>
      <c r="D10" s="609"/>
    </row>
    <row r="11" spans="1:5" ht="15.75" customHeight="1" x14ac:dyDescent="0.2">
      <c r="A11" s="1008" t="s">
        <v>196</v>
      </c>
      <c r="B11" s="1009"/>
      <c r="C11" s="1010"/>
      <c r="D11" s="822">
        <v>46529892</v>
      </c>
    </row>
    <row r="12" spans="1:5" ht="5.25" customHeight="1" x14ac:dyDescent="0.2">
      <c r="A12" s="991"/>
      <c r="B12" s="992"/>
      <c r="C12" s="993"/>
      <c r="D12" s="610"/>
    </row>
    <row r="13" spans="1:5" ht="15" x14ac:dyDescent="0.2">
      <c r="A13" s="1008" t="s">
        <v>197</v>
      </c>
      <c r="B13" s="1009"/>
      <c r="C13" s="1010"/>
      <c r="D13" s="821">
        <f>SUM(D14:D16)</f>
        <v>306407168</v>
      </c>
      <c r="E13" s="814"/>
    </row>
    <row r="14" spans="1:5" ht="13.15" customHeight="1" x14ac:dyDescent="0.2">
      <c r="A14" s="1011" t="s">
        <v>1221</v>
      </c>
      <c r="B14" s="1012"/>
      <c r="C14" s="1013"/>
      <c r="D14" s="611">
        <v>37230989</v>
      </c>
      <c r="E14" s="814"/>
    </row>
    <row r="15" spans="1:5" x14ac:dyDescent="0.2">
      <c r="A15" s="1011" t="s">
        <v>1222</v>
      </c>
      <c r="B15" s="1012"/>
      <c r="C15" s="1013"/>
      <c r="D15" s="611">
        <v>228998955</v>
      </c>
      <c r="E15" s="814"/>
    </row>
    <row r="16" spans="1:5" ht="18" customHeight="1" x14ac:dyDescent="0.2">
      <c r="A16" s="1011" t="s">
        <v>1223</v>
      </c>
      <c r="B16" s="1012"/>
      <c r="C16" s="1013"/>
      <c r="D16" s="612">
        <v>40177224</v>
      </c>
      <c r="E16" s="814"/>
    </row>
    <row r="17" spans="1:4" ht="15.75" x14ac:dyDescent="0.2">
      <c r="A17" s="1014"/>
      <c r="B17" s="1015"/>
      <c r="C17" s="1016"/>
      <c r="D17" s="613"/>
    </row>
    <row r="18" spans="1:4" ht="16.5" thickBot="1" x14ac:dyDescent="0.25">
      <c r="A18" s="1017"/>
      <c r="B18" s="1018"/>
      <c r="C18" s="1019"/>
      <c r="D18" s="607"/>
    </row>
    <row r="19" spans="1:4" ht="17.25" thickTop="1" thickBot="1" x14ac:dyDescent="0.25">
      <c r="A19" s="994" t="s">
        <v>3</v>
      </c>
      <c r="B19" s="995"/>
      <c r="C19" s="996"/>
      <c r="D19" s="614">
        <f>D11+D13</f>
        <v>352937060</v>
      </c>
    </row>
    <row r="20" spans="1:4" ht="15.75" thickTop="1" x14ac:dyDescent="0.2">
      <c r="A20" s="615"/>
      <c r="B20" s="432"/>
      <c r="C20" s="432"/>
    </row>
    <row r="21" spans="1:4" ht="15.75" x14ac:dyDescent="0.2">
      <c r="A21" s="616"/>
      <c r="B21" s="432"/>
      <c r="C21" s="432"/>
    </row>
    <row r="22" spans="1:4" x14ac:dyDescent="0.2">
      <c r="B22" s="432"/>
      <c r="C22" s="432"/>
    </row>
    <row r="23" spans="1:4" x14ac:dyDescent="0.2">
      <c r="B23" s="432"/>
      <c r="C23" s="432"/>
    </row>
    <row r="24" spans="1:4" ht="6" customHeight="1" x14ac:dyDescent="0.2">
      <c r="A24" s="617"/>
      <c r="B24" s="618"/>
      <c r="C24" s="618"/>
      <c r="D24" s="617"/>
    </row>
    <row r="25" spans="1:4" ht="16.5" x14ac:dyDescent="0.2">
      <c r="A25" s="1004" t="s">
        <v>213</v>
      </c>
      <c r="B25" s="1004"/>
      <c r="C25" s="1004"/>
      <c r="D25" s="1004"/>
    </row>
    <row r="26" spans="1:4" ht="16.5" x14ac:dyDescent="0.2">
      <c r="A26" s="1005" t="s">
        <v>726</v>
      </c>
      <c r="B26" s="1005"/>
      <c r="C26" s="1005"/>
      <c r="D26" s="1005"/>
    </row>
    <row r="27" spans="1:4" ht="16.5" x14ac:dyDescent="0.2">
      <c r="A27" s="1006" t="s">
        <v>218</v>
      </c>
      <c r="B27" s="1006"/>
      <c r="C27" s="1006"/>
      <c r="D27" s="1006"/>
    </row>
    <row r="28" spans="1:4" ht="15.75" x14ac:dyDescent="0.2">
      <c r="A28" s="1007" t="s">
        <v>15</v>
      </c>
      <c r="B28" s="1007"/>
      <c r="C28" s="1007"/>
      <c r="D28" s="1007"/>
    </row>
    <row r="29" spans="1:4" ht="9" customHeight="1" x14ac:dyDescent="0.2">
      <c r="A29" s="617"/>
      <c r="B29" s="618"/>
      <c r="C29" s="618"/>
      <c r="D29" s="617"/>
    </row>
    <row r="30" spans="1:4" ht="7.5" customHeight="1" thickBot="1" x14ac:dyDescent="0.25">
      <c r="A30" s="617"/>
      <c r="B30" s="617"/>
      <c r="C30" s="617"/>
      <c r="D30" s="617"/>
    </row>
    <row r="31" spans="1:4" ht="24" customHeight="1" thickTop="1" thickBot="1" x14ac:dyDescent="0.25">
      <c r="A31" s="619" t="s">
        <v>193</v>
      </c>
      <c r="B31" s="620" t="s">
        <v>194</v>
      </c>
      <c r="C31" s="620" t="s">
        <v>195</v>
      </c>
      <c r="D31" s="620" t="s">
        <v>3</v>
      </c>
    </row>
    <row r="32" spans="1:4" ht="16.5" thickTop="1" x14ac:dyDescent="0.2">
      <c r="A32" s="621"/>
      <c r="B32" s="622"/>
      <c r="C32" s="622"/>
      <c r="D32" s="622"/>
    </row>
    <row r="33" spans="1:6" ht="21" customHeight="1" x14ac:dyDescent="0.2">
      <c r="A33" s="623" t="s">
        <v>198</v>
      </c>
      <c r="B33" s="624"/>
      <c r="C33" s="624"/>
      <c r="D33" s="625"/>
    </row>
    <row r="34" spans="1:6" x14ac:dyDescent="0.2">
      <c r="A34" s="626" t="s">
        <v>199</v>
      </c>
      <c r="B34" s="627">
        <f>+D14</f>
        <v>37230989</v>
      </c>
      <c r="C34" s="627">
        <f>+D15</f>
        <v>228998955</v>
      </c>
      <c r="D34" s="628">
        <f>SUM(B34:C34)</f>
        <v>266229944</v>
      </c>
    </row>
    <row r="35" spans="1:6" x14ac:dyDescent="0.2">
      <c r="A35" s="626" t="s">
        <v>200</v>
      </c>
      <c r="B35" s="627">
        <v>0</v>
      </c>
      <c r="C35" s="627">
        <v>0</v>
      </c>
      <c r="D35" s="628">
        <f>SUM(B35:C35)</f>
        <v>0</v>
      </c>
      <c r="F35" s="158"/>
    </row>
    <row r="36" spans="1:6" x14ac:dyDescent="0.2">
      <c r="A36" s="626" t="s">
        <v>201</v>
      </c>
      <c r="B36" s="627">
        <v>0</v>
      </c>
      <c r="C36" s="627">
        <f>+D16</f>
        <v>40177224</v>
      </c>
      <c r="D36" s="628">
        <f>SUM(B36:C36)</f>
        <v>40177224</v>
      </c>
    </row>
    <row r="37" spans="1:6" ht="15.75" x14ac:dyDescent="0.2">
      <c r="A37" s="621"/>
      <c r="B37" s="629"/>
      <c r="C37" s="629"/>
      <c r="D37" s="629"/>
    </row>
    <row r="38" spans="1:6" ht="16.5" thickBot="1" x14ac:dyDescent="0.25">
      <c r="A38" s="621"/>
      <c r="B38" s="622"/>
      <c r="C38" s="622"/>
      <c r="D38" s="622"/>
    </row>
    <row r="39" spans="1:6" ht="17.25" thickTop="1" thickBot="1" x14ac:dyDescent="0.25">
      <c r="A39" s="619" t="s">
        <v>3</v>
      </c>
      <c r="B39" s="630">
        <f>B34+B35+B36</f>
        <v>37230989</v>
      </c>
      <c r="C39" s="630">
        <f>C34+C35+C36</f>
        <v>269176179</v>
      </c>
      <c r="D39" s="630">
        <f>D34+D35+D36</f>
        <v>306407168</v>
      </c>
    </row>
    <row r="40" spans="1:6" ht="13.5" thickTop="1" x14ac:dyDescent="0.2"/>
  </sheetData>
  <mergeCells count="21">
    <mergeCell ref="A25:D25"/>
    <mergeCell ref="A26:D26"/>
    <mergeCell ref="A27:D27"/>
    <mergeCell ref="A28:D28"/>
    <mergeCell ref="A11:C11"/>
    <mergeCell ref="A13:C13"/>
    <mergeCell ref="A14:C14"/>
    <mergeCell ref="A15:C15"/>
    <mergeCell ref="A16:C16"/>
    <mergeCell ref="A17:C17"/>
    <mergeCell ref="A18:C18"/>
    <mergeCell ref="A12:C12"/>
    <mergeCell ref="A10:C10"/>
    <mergeCell ref="A19:C19"/>
    <mergeCell ref="A2:D2"/>
    <mergeCell ref="A3:D3"/>
    <mergeCell ref="A4:D4"/>
    <mergeCell ref="A5:D5"/>
    <mergeCell ref="A7:C7"/>
    <mergeCell ref="A8:C8"/>
    <mergeCell ref="A9:C9"/>
  </mergeCells>
  <printOptions horizontalCentered="1"/>
  <pageMargins left="0.31496062992125984" right="0.31496062992125984" top="0.35433070866141736" bottom="0.35433070866141736" header="0.31496062992125984" footer="0.31496062992125984"/>
  <pageSetup scale="90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2:Q53"/>
  <sheetViews>
    <sheetView topLeftCell="G1" zoomScaleNormal="100" workbookViewId="0">
      <selection activeCell="C20" sqref="C20"/>
    </sheetView>
  </sheetViews>
  <sheetFormatPr baseColWidth="10" defaultColWidth="11.42578125" defaultRowHeight="12.75" x14ac:dyDescent="0.2"/>
  <cols>
    <col min="1" max="1" width="4" style="154" customWidth="1"/>
    <col min="2" max="2" width="4.85546875" style="154" customWidth="1"/>
    <col min="3" max="3" width="36.42578125" style="154" customWidth="1"/>
    <col min="4" max="4" width="17.85546875" style="154" bestFit="1" customWidth="1"/>
    <col min="5" max="5" width="15.28515625" style="154" customWidth="1"/>
    <col min="6" max="6" width="20.140625" style="154" customWidth="1"/>
    <col min="7" max="8" width="19.42578125" style="154" customWidth="1"/>
    <col min="9" max="9" width="12.140625" style="154" bestFit="1" customWidth="1"/>
    <col min="10" max="10" width="14.85546875" style="154" customWidth="1"/>
    <col min="11" max="11" width="15.42578125" style="154" customWidth="1"/>
    <col min="12" max="12" width="23.5703125" style="154" customWidth="1"/>
    <col min="13" max="13" width="11" style="881" customWidth="1"/>
    <col min="14" max="14" width="10.7109375" style="412" customWidth="1"/>
    <col min="15" max="15" width="14.5703125" style="412" customWidth="1"/>
    <col min="16" max="16" width="16.28515625" style="154" customWidth="1"/>
    <col min="17" max="17" width="34" style="154" customWidth="1"/>
    <col min="18" max="256" width="11.42578125" style="154"/>
    <col min="257" max="257" width="4" style="154" customWidth="1"/>
    <col min="258" max="258" width="4.85546875" style="154" customWidth="1"/>
    <col min="259" max="259" width="36.42578125" style="154" customWidth="1"/>
    <col min="260" max="260" width="17.85546875" style="154" bestFit="1" customWidth="1"/>
    <col min="261" max="261" width="15.28515625" style="154" customWidth="1"/>
    <col min="262" max="262" width="20.140625" style="154" customWidth="1"/>
    <col min="263" max="264" width="19.42578125" style="154" customWidth="1"/>
    <col min="265" max="265" width="12.140625" style="154" bestFit="1" customWidth="1"/>
    <col min="266" max="266" width="14.85546875" style="154" customWidth="1"/>
    <col min="267" max="267" width="15.42578125" style="154" customWidth="1"/>
    <col min="268" max="268" width="23.5703125" style="154" customWidth="1"/>
    <col min="269" max="269" width="11" style="154" customWidth="1"/>
    <col min="270" max="270" width="10.7109375" style="154" customWidth="1"/>
    <col min="271" max="271" width="14.5703125" style="154" customWidth="1"/>
    <col min="272" max="272" width="16.28515625" style="154" customWidth="1"/>
    <col min="273" max="273" width="34" style="154" customWidth="1"/>
    <col min="274" max="512" width="11.42578125" style="154"/>
    <col min="513" max="513" width="4" style="154" customWidth="1"/>
    <col min="514" max="514" width="4.85546875" style="154" customWidth="1"/>
    <col min="515" max="515" width="36.42578125" style="154" customWidth="1"/>
    <col min="516" max="516" width="17.85546875" style="154" bestFit="1" customWidth="1"/>
    <col min="517" max="517" width="15.28515625" style="154" customWidth="1"/>
    <col min="518" max="518" width="20.140625" style="154" customWidth="1"/>
    <col min="519" max="520" width="19.42578125" style="154" customWidth="1"/>
    <col min="521" max="521" width="12.140625" style="154" bestFit="1" customWidth="1"/>
    <col min="522" max="522" width="14.85546875" style="154" customWidth="1"/>
    <col min="523" max="523" width="15.42578125" style="154" customWidth="1"/>
    <col min="524" max="524" width="23.5703125" style="154" customWidth="1"/>
    <col min="525" max="525" width="11" style="154" customWidth="1"/>
    <col min="526" max="526" width="10.7109375" style="154" customWidth="1"/>
    <col min="527" max="527" width="14.5703125" style="154" customWidth="1"/>
    <col min="528" max="528" width="16.28515625" style="154" customWidth="1"/>
    <col min="529" max="529" width="34" style="154" customWidth="1"/>
    <col min="530" max="768" width="11.42578125" style="154"/>
    <col min="769" max="769" width="4" style="154" customWidth="1"/>
    <col min="770" max="770" width="4.85546875" style="154" customWidth="1"/>
    <col min="771" max="771" width="36.42578125" style="154" customWidth="1"/>
    <col min="772" max="772" width="17.85546875" style="154" bestFit="1" customWidth="1"/>
    <col min="773" max="773" width="15.28515625" style="154" customWidth="1"/>
    <col min="774" max="774" width="20.140625" style="154" customWidth="1"/>
    <col min="775" max="776" width="19.42578125" style="154" customWidth="1"/>
    <col min="777" max="777" width="12.140625" style="154" bestFit="1" customWidth="1"/>
    <col min="778" max="778" width="14.85546875" style="154" customWidth="1"/>
    <col min="779" max="779" width="15.42578125" style="154" customWidth="1"/>
    <col min="780" max="780" width="23.5703125" style="154" customWidth="1"/>
    <col min="781" max="781" width="11" style="154" customWidth="1"/>
    <col min="782" max="782" width="10.7109375" style="154" customWidth="1"/>
    <col min="783" max="783" width="14.5703125" style="154" customWidth="1"/>
    <col min="784" max="784" width="16.28515625" style="154" customWidth="1"/>
    <col min="785" max="785" width="34" style="154" customWidth="1"/>
    <col min="786" max="1024" width="11.42578125" style="154"/>
    <col min="1025" max="1025" width="4" style="154" customWidth="1"/>
    <col min="1026" max="1026" width="4.85546875" style="154" customWidth="1"/>
    <col min="1027" max="1027" width="36.42578125" style="154" customWidth="1"/>
    <col min="1028" max="1028" width="17.85546875" style="154" bestFit="1" customWidth="1"/>
    <col min="1029" max="1029" width="15.28515625" style="154" customWidth="1"/>
    <col min="1030" max="1030" width="20.140625" style="154" customWidth="1"/>
    <col min="1031" max="1032" width="19.42578125" style="154" customWidth="1"/>
    <col min="1033" max="1033" width="12.140625" style="154" bestFit="1" customWidth="1"/>
    <col min="1034" max="1034" width="14.85546875" style="154" customWidth="1"/>
    <col min="1035" max="1035" width="15.42578125" style="154" customWidth="1"/>
    <col min="1036" max="1036" width="23.5703125" style="154" customWidth="1"/>
    <col min="1037" max="1037" width="11" style="154" customWidth="1"/>
    <col min="1038" max="1038" width="10.7109375" style="154" customWidth="1"/>
    <col min="1039" max="1039" width="14.5703125" style="154" customWidth="1"/>
    <col min="1040" max="1040" width="16.28515625" style="154" customWidth="1"/>
    <col min="1041" max="1041" width="34" style="154" customWidth="1"/>
    <col min="1042" max="1280" width="11.42578125" style="154"/>
    <col min="1281" max="1281" width="4" style="154" customWidth="1"/>
    <col min="1282" max="1282" width="4.85546875" style="154" customWidth="1"/>
    <col min="1283" max="1283" width="36.42578125" style="154" customWidth="1"/>
    <col min="1284" max="1284" width="17.85546875" style="154" bestFit="1" customWidth="1"/>
    <col min="1285" max="1285" width="15.28515625" style="154" customWidth="1"/>
    <col min="1286" max="1286" width="20.140625" style="154" customWidth="1"/>
    <col min="1287" max="1288" width="19.42578125" style="154" customWidth="1"/>
    <col min="1289" max="1289" width="12.140625" style="154" bestFit="1" customWidth="1"/>
    <col min="1290" max="1290" width="14.85546875" style="154" customWidth="1"/>
    <col min="1291" max="1291" width="15.42578125" style="154" customWidth="1"/>
    <col min="1292" max="1292" width="23.5703125" style="154" customWidth="1"/>
    <col min="1293" max="1293" width="11" style="154" customWidth="1"/>
    <col min="1294" max="1294" width="10.7109375" style="154" customWidth="1"/>
    <col min="1295" max="1295" width="14.5703125" style="154" customWidth="1"/>
    <col min="1296" max="1296" width="16.28515625" style="154" customWidth="1"/>
    <col min="1297" max="1297" width="34" style="154" customWidth="1"/>
    <col min="1298" max="1536" width="11.42578125" style="154"/>
    <col min="1537" max="1537" width="4" style="154" customWidth="1"/>
    <col min="1538" max="1538" width="4.85546875" style="154" customWidth="1"/>
    <col min="1539" max="1539" width="36.42578125" style="154" customWidth="1"/>
    <col min="1540" max="1540" width="17.85546875" style="154" bestFit="1" customWidth="1"/>
    <col min="1541" max="1541" width="15.28515625" style="154" customWidth="1"/>
    <col min="1542" max="1542" width="20.140625" style="154" customWidth="1"/>
    <col min="1543" max="1544" width="19.42578125" style="154" customWidth="1"/>
    <col min="1545" max="1545" width="12.140625" style="154" bestFit="1" customWidth="1"/>
    <col min="1546" max="1546" width="14.85546875" style="154" customWidth="1"/>
    <col min="1547" max="1547" width="15.42578125" style="154" customWidth="1"/>
    <col min="1548" max="1548" width="23.5703125" style="154" customWidth="1"/>
    <col min="1549" max="1549" width="11" style="154" customWidth="1"/>
    <col min="1550" max="1550" width="10.7109375" style="154" customWidth="1"/>
    <col min="1551" max="1551" width="14.5703125" style="154" customWidth="1"/>
    <col min="1552" max="1552" width="16.28515625" style="154" customWidth="1"/>
    <col min="1553" max="1553" width="34" style="154" customWidth="1"/>
    <col min="1554" max="1792" width="11.42578125" style="154"/>
    <col min="1793" max="1793" width="4" style="154" customWidth="1"/>
    <col min="1794" max="1794" width="4.85546875" style="154" customWidth="1"/>
    <col min="1795" max="1795" width="36.42578125" style="154" customWidth="1"/>
    <col min="1796" max="1796" width="17.85546875" style="154" bestFit="1" customWidth="1"/>
    <col min="1797" max="1797" width="15.28515625" style="154" customWidth="1"/>
    <col min="1798" max="1798" width="20.140625" style="154" customWidth="1"/>
    <col min="1799" max="1800" width="19.42578125" style="154" customWidth="1"/>
    <col min="1801" max="1801" width="12.140625" style="154" bestFit="1" customWidth="1"/>
    <col min="1802" max="1802" width="14.85546875" style="154" customWidth="1"/>
    <col min="1803" max="1803" width="15.42578125" style="154" customWidth="1"/>
    <col min="1804" max="1804" width="23.5703125" style="154" customWidth="1"/>
    <col min="1805" max="1805" width="11" style="154" customWidth="1"/>
    <col min="1806" max="1806" width="10.7109375" style="154" customWidth="1"/>
    <col min="1807" max="1807" width="14.5703125" style="154" customWidth="1"/>
    <col min="1808" max="1808" width="16.28515625" style="154" customWidth="1"/>
    <col min="1809" max="1809" width="34" style="154" customWidth="1"/>
    <col min="1810" max="2048" width="11.42578125" style="154"/>
    <col min="2049" max="2049" width="4" style="154" customWidth="1"/>
    <col min="2050" max="2050" width="4.85546875" style="154" customWidth="1"/>
    <col min="2051" max="2051" width="36.42578125" style="154" customWidth="1"/>
    <col min="2052" max="2052" width="17.85546875" style="154" bestFit="1" customWidth="1"/>
    <col min="2053" max="2053" width="15.28515625" style="154" customWidth="1"/>
    <col min="2054" max="2054" width="20.140625" style="154" customWidth="1"/>
    <col min="2055" max="2056" width="19.42578125" style="154" customWidth="1"/>
    <col min="2057" max="2057" width="12.140625" style="154" bestFit="1" customWidth="1"/>
    <col min="2058" max="2058" width="14.85546875" style="154" customWidth="1"/>
    <col min="2059" max="2059" width="15.42578125" style="154" customWidth="1"/>
    <col min="2060" max="2060" width="23.5703125" style="154" customWidth="1"/>
    <col min="2061" max="2061" width="11" style="154" customWidth="1"/>
    <col min="2062" max="2062" width="10.7109375" style="154" customWidth="1"/>
    <col min="2063" max="2063" width="14.5703125" style="154" customWidth="1"/>
    <col min="2064" max="2064" width="16.28515625" style="154" customWidth="1"/>
    <col min="2065" max="2065" width="34" style="154" customWidth="1"/>
    <col min="2066" max="2304" width="11.42578125" style="154"/>
    <col min="2305" max="2305" width="4" style="154" customWidth="1"/>
    <col min="2306" max="2306" width="4.85546875" style="154" customWidth="1"/>
    <col min="2307" max="2307" width="36.42578125" style="154" customWidth="1"/>
    <col min="2308" max="2308" width="17.85546875" style="154" bestFit="1" customWidth="1"/>
    <col min="2309" max="2309" width="15.28515625" style="154" customWidth="1"/>
    <col min="2310" max="2310" width="20.140625" style="154" customWidth="1"/>
    <col min="2311" max="2312" width="19.42578125" style="154" customWidth="1"/>
    <col min="2313" max="2313" width="12.140625" style="154" bestFit="1" customWidth="1"/>
    <col min="2314" max="2314" width="14.85546875" style="154" customWidth="1"/>
    <col min="2315" max="2315" width="15.42578125" style="154" customWidth="1"/>
    <col min="2316" max="2316" width="23.5703125" style="154" customWidth="1"/>
    <col min="2317" max="2317" width="11" style="154" customWidth="1"/>
    <col min="2318" max="2318" width="10.7109375" style="154" customWidth="1"/>
    <col min="2319" max="2319" width="14.5703125" style="154" customWidth="1"/>
    <col min="2320" max="2320" width="16.28515625" style="154" customWidth="1"/>
    <col min="2321" max="2321" width="34" style="154" customWidth="1"/>
    <col min="2322" max="2560" width="11.42578125" style="154"/>
    <col min="2561" max="2561" width="4" style="154" customWidth="1"/>
    <col min="2562" max="2562" width="4.85546875" style="154" customWidth="1"/>
    <col min="2563" max="2563" width="36.42578125" style="154" customWidth="1"/>
    <col min="2564" max="2564" width="17.85546875" style="154" bestFit="1" customWidth="1"/>
    <col min="2565" max="2565" width="15.28515625" style="154" customWidth="1"/>
    <col min="2566" max="2566" width="20.140625" style="154" customWidth="1"/>
    <col min="2567" max="2568" width="19.42578125" style="154" customWidth="1"/>
    <col min="2569" max="2569" width="12.140625" style="154" bestFit="1" customWidth="1"/>
    <col min="2570" max="2570" width="14.85546875" style="154" customWidth="1"/>
    <col min="2571" max="2571" width="15.42578125" style="154" customWidth="1"/>
    <col min="2572" max="2572" width="23.5703125" style="154" customWidth="1"/>
    <col min="2573" max="2573" width="11" style="154" customWidth="1"/>
    <col min="2574" max="2574" width="10.7109375" style="154" customWidth="1"/>
    <col min="2575" max="2575" width="14.5703125" style="154" customWidth="1"/>
    <col min="2576" max="2576" width="16.28515625" style="154" customWidth="1"/>
    <col min="2577" max="2577" width="34" style="154" customWidth="1"/>
    <col min="2578" max="2816" width="11.42578125" style="154"/>
    <col min="2817" max="2817" width="4" style="154" customWidth="1"/>
    <col min="2818" max="2818" width="4.85546875" style="154" customWidth="1"/>
    <col min="2819" max="2819" width="36.42578125" style="154" customWidth="1"/>
    <col min="2820" max="2820" width="17.85546875" style="154" bestFit="1" customWidth="1"/>
    <col min="2821" max="2821" width="15.28515625" style="154" customWidth="1"/>
    <col min="2822" max="2822" width="20.140625" style="154" customWidth="1"/>
    <col min="2823" max="2824" width="19.42578125" style="154" customWidth="1"/>
    <col min="2825" max="2825" width="12.140625" style="154" bestFit="1" customWidth="1"/>
    <col min="2826" max="2826" width="14.85546875" style="154" customWidth="1"/>
    <col min="2827" max="2827" width="15.42578125" style="154" customWidth="1"/>
    <col min="2828" max="2828" width="23.5703125" style="154" customWidth="1"/>
    <col min="2829" max="2829" width="11" style="154" customWidth="1"/>
    <col min="2830" max="2830" width="10.7109375" style="154" customWidth="1"/>
    <col min="2831" max="2831" width="14.5703125" style="154" customWidth="1"/>
    <col min="2832" max="2832" width="16.28515625" style="154" customWidth="1"/>
    <col min="2833" max="2833" width="34" style="154" customWidth="1"/>
    <col min="2834" max="3072" width="11.42578125" style="154"/>
    <col min="3073" max="3073" width="4" style="154" customWidth="1"/>
    <col min="3074" max="3074" width="4.85546875" style="154" customWidth="1"/>
    <col min="3075" max="3075" width="36.42578125" style="154" customWidth="1"/>
    <col min="3076" max="3076" width="17.85546875" style="154" bestFit="1" customWidth="1"/>
    <col min="3077" max="3077" width="15.28515625" style="154" customWidth="1"/>
    <col min="3078" max="3078" width="20.140625" style="154" customWidth="1"/>
    <col min="3079" max="3080" width="19.42578125" style="154" customWidth="1"/>
    <col min="3081" max="3081" width="12.140625" style="154" bestFit="1" customWidth="1"/>
    <col min="3082" max="3082" width="14.85546875" style="154" customWidth="1"/>
    <col min="3083" max="3083" width="15.42578125" style="154" customWidth="1"/>
    <col min="3084" max="3084" width="23.5703125" style="154" customWidth="1"/>
    <col min="3085" max="3085" width="11" style="154" customWidth="1"/>
    <col min="3086" max="3086" width="10.7109375" style="154" customWidth="1"/>
    <col min="3087" max="3087" width="14.5703125" style="154" customWidth="1"/>
    <col min="3088" max="3088" width="16.28515625" style="154" customWidth="1"/>
    <col min="3089" max="3089" width="34" style="154" customWidth="1"/>
    <col min="3090" max="3328" width="11.42578125" style="154"/>
    <col min="3329" max="3329" width="4" style="154" customWidth="1"/>
    <col min="3330" max="3330" width="4.85546875" style="154" customWidth="1"/>
    <col min="3331" max="3331" width="36.42578125" style="154" customWidth="1"/>
    <col min="3332" max="3332" width="17.85546875" style="154" bestFit="1" customWidth="1"/>
    <col min="3333" max="3333" width="15.28515625" style="154" customWidth="1"/>
    <col min="3334" max="3334" width="20.140625" style="154" customWidth="1"/>
    <col min="3335" max="3336" width="19.42578125" style="154" customWidth="1"/>
    <col min="3337" max="3337" width="12.140625" style="154" bestFit="1" customWidth="1"/>
    <col min="3338" max="3338" width="14.85546875" style="154" customWidth="1"/>
    <col min="3339" max="3339" width="15.42578125" style="154" customWidth="1"/>
    <col min="3340" max="3340" width="23.5703125" style="154" customWidth="1"/>
    <col min="3341" max="3341" width="11" style="154" customWidth="1"/>
    <col min="3342" max="3342" width="10.7109375" style="154" customWidth="1"/>
    <col min="3343" max="3343" width="14.5703125" style="154" customWidth="1"/>
    <col min="3344" max="3344" width="16.28515625" style="154" customWidth="1"/>
    <col min="3345" max="3345" width="34" style="154" customWidth="1"/>
    <col min="3346" max="3584" width="11.42578125" style="154"/>
    <col min="3585" max="3585" width="4" style="154" customWidth="1"/>
    <col min="3586" max="3586" width="4.85546875" style="154" customWidth="1"/>
    <col min="3587" max="3587" width="36.42578125" style="154" customWidth="1"/>
    <col min="3588" max="3588" width="17.85546875" style="154" bestFit="1" customWidth="1"/>
    <col min="3589" max="3589" width="15.28515625" style="154" customWidth="1"/>
    <col min="3590" max="3590" width="20.140625" style="154" customWidth="1"/>
    <col min="3591" max="3592" width="19.42578125" style="154" customWidth="1"/>
    <col min="3593" max="3593" width="12.140625" style="154" bestFit="1" customWidth="1"/>
    <col min="3594" max="3594" width="14.85546875" style="154" customWidth="1"/>
    <col min="3595" max="3595" width="15.42578125" style="154" customWidth="1"/>
    <col min="3596" max="3596" width="23.5703125" style="154" customWidth="1"/>
    <col min="3597" max="3597" width="11" style="154" customWidth="1"/>
    <col min="3598" max="3598" width="10.7109375" style="154" customWidth="1"/>
    <col min="3599" max="3599" width="14.5703125" style="154" customWidth="1"/>
    <col min="3600" max="3600" width="16.28515625" style="154" customWidth="1"/>
    <col min="3601" max="3601" width="34" style="154" customWidth="1"/>
    <col min="3602" max="3840" width="11.42578125" style="154"/>
    <col min="3841" max="3841" width="4" style="154" customWidth="1"/>
    <col min="3842" max="3842" width="4.85546875" style="154" customWidth="1"/>
    <col min="3843" max="3843" width="36.42578125" style="154" customWidth="1"/>
    <col min="3844" max="3844" width="17.85546875" style="154" bestFit="1" customWidth="1"/>
    <col min="3845" max="3845" width="15.28515625" style="154" customWidth="1"/>
    <col min="3846" max="3846" width="20.140625" style="154" customWidth="1"/>
    <col min="3847" max="3848" width="19.42578125" style="154" customWidth="1"/>
    <col min="3849" max="3849" width="12.140625" style="154" bestFit="1" customWidth="1"/>
    <col min="3850" max="3850" width="14.85546875" style="154" customWidth="1"/>
    <col min="3851" max="3851" width="15.42578125" style="154" customWidth="1"/>
    <col min="3852" max="3852" width="23.5703125" style="154" customWidth="1"/>
    <col min="3853" max="3853" width="11" style="154" customWidth="1"/>
    <col min="3854" max="3854" width="10.7109375" style="154" customWidth="1"/>
    <col min="3855" max="3855" width="14.5703125" style="154" customWidth="1"/>
    <col min="3856" max="3856" width="16.28515625" style="154" customWidth="1"/>
    <col min="3857" max="3857" width="34" style="154" customWidth="1"/>
    <col min="3858" max="4096" width="11.42578125" style="154"/>
    <col min="4097" max="4097" width="4" style="154" customWidth="1"/>
    <col min="4098" max="4098" width="4.85546875" style="154" customWidth="1"/>
    <col min="4099" max="4099" width="36.42578125" style="154" customWidth="1"/>
    <col min="4100" max="4100" width="17.85546875" style="154" bestFit="1" customWidth="1"/>
    <col min="4101" max="4101" width="15.28515625" style="154" customWidth="1"/>
    <col min="4102" max="4102" width="20.140625" style="154" customWidth="1"/>
    <col min="4103" max="4104" width="19.42578125" style="154" customWidth="1"/>
    <col min="4105" max="4105" width="12.140625" style="154" bestFit="1" customWidth="1"/>
    <col min="4106" max="4106" width="14.85546875" style="154" customWidth="1"/>
    <col min="4107" max="4107" width="15.42578125" style="154" customWidth="1"/>
    <col min="4108" max="4108" width="23.5703125" style="154" customWidth="1"/>
    <col min="4109" max="4109" width="11" style="154" customWidth="1"/>
    <col min="4110" max="4110" width="10.7109375" style="154" customWidth="1"/>
    <col min="4111" max="4111" width="14.5703125" style="154" customWidth="1"/>
    <col min="4112" max="4112" width="16.28515625" style="154" customWidth="1"/>
    <col min="4113" max="4113" width="34" style="154" customWidth="1"/>
    <col min="4114" max="4352" width="11.42578125" style="154"/>
    <col min="4353" max="4353" width="4" style="154" customWidth="1"/>
    <col min="4354" max="4354" width="4.85546875" style="154" customWidth="1"/>
    <col min="4355" max="4355" width="36.42578125" style="154" customWidth="1"/>
    <col min="4356" max="4356" width="17.85546875" style="154" bestFit="1" customWidth="1"/>
    <col min="4357" max="4357" width="15.28515625" style="154" customWidth="1"/>
    <col min="4358" max="4358" width="20.140625" style="154" customWidth="1"/>
    <col min="4359" max="4360" width="19.42578125" style="154" customWidth="1"/>
    <col min="4361" max="4361" width="12.140625" style="154" bestFit="1" customWidth="1"/>
    <col min="4362" max="4362" width="14.85546875" style="154" customWidth="1"/>
    <col min="4363" max="4363" width="15.42578125" style="154" customWidth="1"/>
    <col min="4364" max="4364" width="23.5703125" style="154" customWidth="1"/>
    <col min="4365" max="4365" width="11" style="154" customWidth="1"/>
    <col min="4366" max="4366" width="10.7109375" style="154" customWidth="1"/>
    <col min="4367" max="4367" width="14.5703125" style="154" customWidth="1"/>
    <col min="4368" max="4368" width="16.28515625" style="154" customWidth="1"/>
    <col min="4369" max="4369" width="34" style="154" customWidth="1"/>
    <col min="4370" max="4608" width="11.42578125" style="154"/>
    <col min="4609" max="4609" width="4" style="154" customWidth="1"/>
    <col min="4610" max="4610" width="4.85546875" style="154" customWidth="1"/>
    <col min="4611" max="4611" width="36.42578125" style="154" customWidth="1"/>
    <col min="4612" max="4612" width="17.85546875" style="154" bestFit="1" customWidth="1"/>
    <col min="4613" max="4613" width="15.28515625" style="154" customWidth="1"/>
    <col min="4614" max="4614" width="20.140625" style="154" customWidth="1"/>
    <col min="4615" max="4616" width="19.42578125" style="154" customWidth="1"/>
    <col min="4617" max="4617" width="12.140625" style="154" bestFit="1" customWidth="1"/>
    <col min="4618" max="4618" width="14.85546875" style="154" customWidth="1"/>
    <col min="4619" max="4619" width="15.42578125" style="154" customWidth="1"/>
    <col min="4620" max="4620" width="23.5703125" style="154" customWidth="1"/>
    <col min="4621" max="4621" width="11" style="154" customWidth="1"/>
    <col min="4622" max="4622" width="10.7109375" style="154" customWidth="1"/>
    <col min="4623" max="4623" width="14.5703125" style="154" customWidth="1"/>
    <col min="4624" max="4624" width="16.28515625" style="154" customWidth="1"/>
    <col min="4625" max="4625" width="34" style="154" customWidth="1"/>
    <col min="4626" max="4864" width="11.42578125" style="154"/>
    <col min="4865" max="4865" width="4" style="154" customWidth="1"/>
    <col min="4866" max="4866" width="4.85546875" style="154" customWidth="1"/>
    <col min="4867" max="4867" width="36.42578125" style="154" customWidth="1"/>
    <col min="4868" max="4868" width="17.85546875" style="154" bestFit="1" customWidth="1"/>
    <col min="4869" max="4869" width="15.28515625" style="154" customWidth="1"/>
    <col min="4870" max="4870" width="20.140625" style="154" customWidth="1"/>
    <col min="4871" max="4872" width="19.42578125" style="154" customWidth="1"/>
    <col min="4873" max="4873" width="12.140625" style="154" bestFit="1" customWidth="1"/>
    <col min="4874" max="4874" width="14.85546875" style="154" customWidth="1"/>
    <col min="4875" max="4875" width="15.42578125" style="154" customWidth="1"/>
    <col min="4876" max="4876" width="23.5703125" style="154" customWidth="1"/>
    <col min="4877" max="4877" width="11" style="154" customWidth="1"/>
    <col min="4878" max="4878" width="10.7109375" style="154" customWidth="1"/>
    <col min="4879" max="4879" width="14.5703125" style="154" customWidth="1"/>
    <col min="4880" max="4880" width="16.28515625" style="154" customWidth="1"/>
    <col min="4881" max="4881" width="34" style="154" customWidth="1"/>
    <col min="4882" max="5120" width="11.42578125" style="154"/>
    <col min="5121" max="5121" width="4" style="154" customWidth="1"/>
    <col min="5122" max="5122" width="4.85546875" style="154" customWidth="1"/>
    <col min="5123" max="5123" width="36.42578125" style="154" customWidth="1"/>
    <col min="5124" max="5124" width="17.85546875" style="154" bestFit="1" customWidth="1"/>
    <col min="5125" max="5125" width="15.28515625" style="154" customWidth="1"/>
    <col min="5126" max="5126" width="20.140625" style="154" customWidth="1"/>
    <col min="5127" max="5128" width="19.42578125" style="154" customWidth="1"/>
    <col min="5129" max="5129" width="12.140625" style="154" bestFit="1" customWidth="1"/>
    <col min="5130" max="5130" width="14.85546875" style="154" customWidth="1"/>
    <col min="5131" max="5131" width="15.42578125" style="154" customWidth="1"/>
    <col min="5132" max="5132" width="23.5703125" style="154" customWidth="1"/>
    <col min="5133" max="5133" width="11" style="154" customWidth="1"/>
    <col min="5134" max="5134" width="10.7109375" style="154" customWidth="1"/>
    <col min="5135" max="5135" width="14.5703125" style="154" customWidth="1"/>
    <col min="5136" max="5136" width="16.28515625" style="154" customWidth="1"/>
    <col min="5137" max="5137" width="34" style="154" customWidth="1"/>
    <col min="5138" max="5376" width="11.42578125" style="154"/>
    <col min="5377" max="5377" width="4" style="154" customWidth="1"/>
    <col min="5378" max="5378" width="4.85546875" style="154" customWidth="1"/>
    <col min="5379" max="5379" width="36.42578125" style="154" customWidth="1"/>
    <col min="5380" max="5380" width="17.85546875" style="154" bestFit="1" customWidth="1"/>
    <col min="5381" max="5381" width="15.28515625" style="154" customWidth="1"/>
    <col min="5382" max="5382" width="20.140625" style="154" customWidth="1"/>
    <col min="5383" max="5384" width="19.42578125" style="154" customWidth="1"/>
    <col min="5385" max="5385" width="12.140625" style="154" bestFit="1" customWidth="1"/>
    <col min="5386" max="5386" width="14.85546875" style="154" customWidth="1"/>
    <col min="5387" max="5387" width="15.42578125" style="154" customWidth="1"/>
    <col min="5388" max="5388" width="23.5703125" style="154" customWidth="1"/>
    <col min="5389" max="5389" width="11" style="154" customWidth="1"/>
    <col min="5390" max="5390" width="10.7109375" style="154" customWidth="1"/>
    <col min="5391" max="5391" width="14.5703125" style="154" customWidth="1"/>
    <col min="5392" max="5392" width="16.28515625" style="154" customWidth="1"/>
    <col min="5393" max="5393" width="34" style="154" customWidth="1"/>
    <col min="5394" max="5632" width="11.42578125" style="154"/>
    <col min="5633" max="5633" width="4" style="154" customWidth="1"/>
    <col min="5634" max="5634" width="4.85546875" style="154" customWidth="1"/>
    <col min="5635" max="5635" width="36.42578125" style="154" customWidth="1"/>
    <col min="5636" max="5636" width="17.85546875" style="154" bestFit="1" customWidth="1"/>
    <col min="5637" max="5637" width="15.28515625" style="154" customWidth="1"/>
    <col min="5638" max="5638" width="20.140625" style="154" customWidth="1"/>
    <col min="5639" max="5640" width="19.42578125" style="154" customWidth="1"/>
    <col min="5641" max="5641" width="12.140625" style="154" bestFit="1" customWidth="1"/>
    <col min="5642" max="5642" width="14.85546875" style="154" customWidth="1"/>
    <col min="5643" max="5643" width="15.42578125" style="154" customWidth="1"/>
    <col min="5644" max="5644" width="23.5703125" style="154" customWidth="1"/>
    <col min="5645" max="5645" width="11" style="154" customWidth="1"/>
    <col min="5646" max="5646" width="10.7109375" style="154" customWidth="1"/>
    <col min="5647" max="5647" width="14.5703125" style="154" customWidth="1"/>
    <col min="5648" max="5648" width="16.28515625" style="154" customWidth="1"/>
    <col min="5649" max="5649" width="34" style="154" customWidth="1"/>
    <col min="5650" max="5888" width="11.42578125" style="154"/>
    <col min="5889" max="5889" width="4" style="154" customWidth="1"/>
    <col min="5890" max="5890" width="4.85546875" style="154" customWidth="1"/>
    <col min="5891" max="5891" width="36.42578125" style="154" customWidth="1"/>
    <col min="5892" max="5892" width="17.85546875" style="154" bestFit="1" customWidth="1"/>
    <col min="5893" max="5893" width="15.28515625" style="154" customWidth="1"/>
    <col min="5894" max="5894" width="20.140625" style="154" customWidth="1"/>
    <col min="5895" max="5896" width="19.42578125" style="154" customWidth="1"/>
    <col min="5897" max="5897" width="12.140625" style="154" bestFit="1" customWidth="1"/>
    <col min="5898" max="5898" width="14.85546875" style="154" customWidth="1"/>
    <col min="5899" max="5899" width="15.42578125" style="154" customWidth="1"/>
    <col min="5900" max="5900" width="23.5703125" style="154" customWidth="1"/>
    <col min="5901" max="5901" width="11" style="154" customWidth="1"/>
    <col min="5902" max="5902" width="10.7109375" style="154" customWidth="1"/>
    <col min="5903" max="5903" width="14.5703125" style="154" customWidth="1"/>
    <col min="5904" max="5904" width="16.28515625" style="154" customWidth="1"/>
    <col min="5905" max="5905" width="34" style="154" customWidth="1"/>
    <col min="5906" max="6144" width="11.42578125" style="154"/>
    <col min="6145" max="6145" width="4" style="154" customWidth="1"/>
    <col min="6146" max="6146" width="4.85546875" style="154" customWidth="1"/>
    <col min="6147" max="6147" width="36.42578125" style="154" customWidth="1"/>
    <col min="6148" max="6148" width="17.85546875" style="154" bestFit="1" customWidth="1"/>
    <col min="6149" max="6149" width="15.28515625" style="154" customWidth="1"/>
    <col min="6150" max="6150" width="20.140625" style="154" customWidth="1"/>
    <col min="6151" max="6152" width="19.42578125" style="154" customWidth="1"/>
    <col min="6153" max="6153" width="12.140625" style="154" bestFit="1" customWidth="1"/>
    <col min="6154" max="6154" width="14.85546875" style="154" customWidth="1"/>
    <col min="6155" max="6155" width="15.42578125" style="154" customWidth="1"/>
    <col min="6156" max="6156" width="23.5703125" style="154" customWidth="1"/>
    <col min="6157" max="6157" width="11" style="154" customWidth="1"/>
    <col min="6158" max="6158" width="10.7109375" style="154" customWidth="1"/>
    <col min="6159" max="6159" width="14.5703125" style="154" customWidth="1"/>
    <col min="6160" max="6160" width="16.28515625" style="154" customWidth="1"/>
    <col min="6161" max="6161" width="34" style="154" customWidth="1"/>
    <col min="6162" max="6400" width="11.42578125" style="154"/>
    <col min="6401" max="6401" width="4" style="154" customWidth="1"/>
    <col min="6402" max="6402" width="4.85546875" style="154" customWidth="1"/>
    <col min="6403" max="6403" width="36.42578125" style="154" customWidth="1"/>
    <col min="6404" max="6404" width="17.85546875" style="154" bestFit="1" customWidth="1"/>
    <col min="6405" max="6405" width="15.28515625" style="154" customWidth="1"/>
    <col min="6406" max="6406" width="20.140625" style="154" customWidth="1"/>
    <col min="6407" max="6408" width="19.42578125" style="154" customWidth="1"/>
    <col min="6409" max="6409" width="12.140625" style="154" bestFit="1" customWidth="1"/>
    <col min="6410" max="6410" width="14.85546875" style="154" customWidth="1"/>
    <col min="6411" max="6411" width="15.42578125" style="154" customWidth="1"/>
    <col min="6412" max="6412" width="23.5703125" style="154" customWidth="1"/>
    <col min="6413" max="6413" width="11" style="154" customWidth="1"/>
    <col min="6414" max="6414" width="10.7109375" style="154" customWidth="1"/>
    <col min="6415" max="6415" width="14.5703125" style="154" customWidth="1"/>
    <col min="6416" max="6416" width="16.28515625" style="154" customWidth="1"/>
    <col min="6417" max="6417" width="34" style="154" customWidth="1"/>
    <col min="6418" max="6656" width="11.42578125" style="154"/>
    <col min="6657" max="6657" width="4" style="154" customWidth="1"/>
    <col min="6658" max="6658" width="4.85546875" style="154" customWidth="1"/>
    <col min="6659" max="6659" width="36.42578125" style="154" customWidth="1"/>
    <col min="6660" max="6660" width="17.85546875" style="154" bestFit="1" customWidth="1"/>
    <col min="6661" max="6661" width="15.28515625" style="154" customWidth="1"/>
    <col min="6662" max="6662" width="20.140625" style="154" customWidth="1"/>
    <col min="6663" max="6664" width="19.42578125" style="154" customWidth="1"/>
    <col min="6665" max="6665" width="12.140625" style="154" bestFit="1" customWidth="1"/>
    <col min="6666" max="6666" width="14.85546875" style="154" customWidth="1"/>
    <col min="6667" max="6667" width="15.42578125" style="154" customWidth="1"/>
    <col min="6668" max="6668" width="23.5703125" style="154" customWidth="1"/>
    <col min="6669" max="6669" width="11" style="154" customWidth="1"/>
    <col min="6670" max="6670" width="10.7109375" style="154" customWidth="1"/>
    <col min="6671" max="6671" width="14.5703125" style="154" customWidth="1"/>
    <col min="6672" max="6672" width="16.28515625" style="154" customWidth="1"/>
    <col min="6673" max="6673" width="34" style="154" customWidth="1"/>
    <col min="6674" max="6912" width="11.42578125" style="154"/>
    <col min="6913" max="6913" width="4" style="154" customWidth="1"/>
    <col min="6914" max="6914" width="4.85546875" style="154" customWidth="1"/>
    <col min="6915" max="6915" width="36.42578125" style="154" customWidth="1"/>
    <col min="6916" max="6916" width="17.85546875" style="154" bestFit="1" customWidth="1"/>
    <col min="6917" max="6917" width="15.28515625" style="154" customWidth="1"/>
    <col min="6918" max="6918" width="20.140625" style="154" customWidth="1"/>
    <col min="6919" max="6920" width="19.42578125" style="154" customWidth="1"/>
    <col min="6921" max="6921" width="12.140625" style="154" bestFit="1" customWidth="1"/>
    <col min="6922" max="6922" width="14.85546875" style="154" customWidth="1"/>
    <col min="6923" max="6923" width="15.42578125" style="154" customWidth="1"/>
    <col min="6924" max="6924" width="23.5703125" style="154" customWidth="1"/>
    <col min="6925" max="6925" width="11" style="154" customWidth="1"/>
    <col min="6926" max="6926" width="10.7109375" style="154" customWidth="1"/>
    <col min="6927" max="6927" width="14.5703125" style="154" customWidth="1"/>
    <col min="6928" max="6928" width="16.28515625" style="154" customWidth="1"/>
    <col min="6929" max="6929" width="34" style="154" customWidth="1"/>
    <col min="6930" max="7168" width="11.42578125" style="154"/>
    <col min="7169" max="7169" width="4" style="154" customWidth="1"/>
    <col min="7170" max="7170" width="4.85546875" style="154" customWidth="1"/>
    <col min="7171" max="7171" width="36.42578125" style="154" customWidth="1"/>
    <col min="7172" max="7172" width="17.85546875" style="154" bestFit="1" customWidth="1"/>
    <col min="7173" max="7173" width="15.28515625" style="154" customWidth="1"/>
    <col min="7174" max="7174" width="20.140625" style="154" customWidth="1"/>
    <col min="7175" max="7176" width="19.42578125" style="154" customWidth="1"/>
    <col min="7177" max="7177" width="12.140625" style="154" bestFit="1" customWidth="1"/>
    <col min="7178" max="7178" width="14.85546875" style="154" customWidth="1"/>
    <col min="7179" max="7179" width="15.42578125" style="154" customWidth="1"/>
    <col min="7180" max="7180" width="23.5703125" style="154" customWidth="1"/>
    <col min="7181" max="7181" width="11" style="154" customWidth="1"/>
    <col min="7182" max="7182" width="10.7109375" style="154" customWidth="1"/>
    <col min="7183" max="7183" width="14.5703125" style="154" customWidth="1"/>
    <col min="7184" max="7184" width="16.28515625" style="154" customWidth="1"/>
    <col min="7185" max="7185" width="34" style="154" customWidth="1"/>
    <col min="7186" max="7424" width="11.42578125" style="154"/>
    <col min="7425" max="7425" width="4" style="154" customWidth="1"/>
    <col min="7426" max="7426" width="4.85546875" style="154" customWidth="1"/>
    <col min="7427" max="7427" width="36.42578125" style="154" customWidth="1"/>
    <col min="7428" max="7428" width="17.85546875" style="154" bestFit="1" customWidth="1"/>
    <col min="7429" max="7429" width="15.28515625" style="154" customWidth="1"/>
    <col min="7430" max="7430" width="20.140625" style="154" customWidth="1"/>
    <col min="7431" max="7432" width="19.42578125" style="154" customWidth="1"/>
    <col min="7433" max="7433" width="12.140625" style="154" bestFit="1" customWidth="1"/>
    <col min="7434" max="7434" width="14.85546875" style="154" customWidth="1"/>
    <col min="7435" max="7435" width="15.42578125" style="154" customWidth="1"/>
    <col min="7436" max="7436" width="23.5703125" style="154" customWidth="1"/>
    <col min="7437" max="7437" width="11" style="154" customWidth="1"/>
    <col min="7438" max="7438" width="10.7109375" style="154" customWidth="1"/>
    <col min="7439" max="7439" width="14.5703125" style="154" customWidth="1"/>
    <col min="7440" max="7440" width="16.28515625" style="154" customWidth="1"/>
    <col min="7441" max="7441" width="34" style="154" customWidth="1"/>
    <col min="7442" max="7680" width="11.42578125" style="154"/>
    <col min="7681" max="7681" width="4" style="154" customWidth="1"/>
    <col min="7682" max="7682" width="4.85546875" style="154" customWidth="1"/>
    <col min="7683" max="7683" width="36.42578125" style="154" customWidth="1"/>
    <col min="7684" max="7684" width="17.85546875" style="154" bestFit="1" customWidth="1"/>
    <col min="7685" max="7685" width="15.28515625" style="154" customWidth="1"/>
    <col min="7686" max="7686" width="20.140625" style="154" customWidth="1"/>
    <col min="7687" max="7688" width="19.42578125" style="154" customWidth="1"/>
    <col min="7689" max="7689" width="12.140625" style="154" bestFit="1" customWidth="1"/>
    <col min="7690" max="7690" width="14.85546875" style="154" customWidth="1"/>
    <col min="7691" max="7691" width="15.42578125" style="154" customWidth="1"/>
    <col min="7692" max="7692" width="23.5703125" style="154" customWidth="1"/>
    <col min="7693" max="7693" width="11" style="154" customWidth="1"/>
    <col min="7694" max="7694" width="10.7109375" style="154" customWidth="1"/>
    <col min="7695" max="7695" width="14.5703125" style="154" customWidth="1"/>
    <col min="7696" max="7696" width="16.28515625" style="154" customWidth="1"/>
    <col min="7697" max="7697" width="34" style="154" customWidth="1"/>
    <col min="7698" max="7936" width="11.42578125" style="154"/>
    <col min="7937" max="7937" width="4" style="154" customWidth="1"/>
    <col min="7938" max="7938" width="4.85546875" style="154" customWidth="1"/>
    <col min="7939" max="7939" width="36.42578125" style="154" customWidth="1"/>
    <col min="7940" max="7940" width="17.85546875" style="154" bestFit="1" customWidth="1"/>
    <col min="7941" max="7941" width="15.28515625" style="154" customWidth="1"/>
    <col min="7942" max="7942" width="20.140625" style="154" customWidth="1"/>
    <col min="7943" max="7944" width="19.42578125" style="154" customWidth="1"/>
    <col min="7945" max="7945" width="12.140625" style="154" bestFit="1" customWidth="1"/>
    <col min="7946" max="7946" width="14.85546875" style="154" customWidth="1"/>
    <col min="7947" max="7947" width="15.42578125" style="154" customWidth="1"/>
    <col min="7948" max="7948" width="23.5703125" style="154" customWidth="1"/>
    <col min="7949" max="7949" width="11" style="154" customWidth="1"/>
    <col min="7950" max="7950" width="10.7109375" style="154" customWidth="1"/>
    <col min="7951" max="7951" width="14.5703125" style="154" customWidth="1"/>
    <col min="7952" max="7952" width="16.28515625" style="154" customWidth="1"/>
    <col min="7953" max="7953" width="34" style="154" customWidth="1"/>
    <col min="7954" max="8192" width="11.42578125" style="154"/>
    <col min="8193" max="8193" width="4" style="154" customWidth="1"/>
    <col min="8194" max="8194" width="4.85546875" style="154" customWidth="1"/>
    <col min="8195" max="8195" width="36.42578125" style="154" customWidth="1"/>
    <col min="8196" max="8196" width="17.85546875" style="154" bestFit="1" customWidth="1"/>
    <col min="8197" max="8197" width="15.28515625" style="154" customWidth="1"/>
    <col min="8198" max="8198" width="20.140625" style="154" customWidth="1"/>
    <col min="8199" max="8200" width="19.42578125" style="154" customWidth="1"/>
    <col min="8201" max="8201" width="12.140625" style="154" bestFit="1" customWidth="1"/>
    <col min="8202" max="8202" width="14.85546875" style="154" customWidth="1"/>
    <col min="8203" max="8203" width="15.42578125" style="154" customWidth="1"/>
    <col min="8204" max="8204" width="23.5703125" style="154" customWidth="1"/>
    <col min="8205" max="8205" width="11" style="154" customWidth="1"/>
    <col min="8206" max="8206" width="10.7109375" style="154" customWidth="1"/>
    <col min="8207" max="8207" width="14.5703125" style="154" customWidth="1"/>
    <col min="8208" max="8208" width="16.28515625" style="154" customWidth="1"/>
    <col min="8209" max="8209" width="34" style="154" customWidth="1"/>
    <col min="8210" max="8448" width="11.42578125" style="154"/>
    <col min="8449" max="8449" width="4" style="154" customWidth="1"/>
    <col min="8450" max="8450" width="4.85546875" style="154" customWidth="1"/>
    <col min="8451" max="8451" width="36.42578125" style="154" customWidth="1"/>
    <col min="8452" max="8452" width="17.85546875" style="154" bestFit="1" customWidth="1"/>
    <col min="8453" max="8453" width="15.28515625" style="154" customWidth="1"/>
    <col min="8454" max="8454" width="20.140625" style="154" customWidth="1"/>
    <col min="8455" max="8456" width="19.42578125" style="154" customWidth="1"/>
    <col min="8457" max="8457" width="12.140625" style="154" bestFit="1" customWidth="1"/>
    <col min="8458" max="8458" width="14.85546875" style="154" customWidth="1"/>
    <col min="8459" max="8459" width="15.42578125" style="154" customWidth="1"/>
    <col min="8460" max="8460" width="23.5703125" style="154" customWidth="1"/>
    <col min="8461" max="8461" width="11" style="154" customWidth="1"/>
    <col min="8462" max="8462" width="10.7109375" style="154" customWidth="1"/>
    <col min="8463" max="8463" width="14.5703125" style="154" customWidth="1"/>
    <col min="8464" max="8464" width="16.28515625" style="154" customWidth="1"/>
    <col min="8465" max="8465" width="34" style="154" customWidth="1"/>
    <col min="8466" max="8704" width="11.42578125" style="154"/>
    <col min="8705" max="8705" width="4" style="154" customWidth="1"/>
    <col min="8706" max="8706" width="4.85546875" style="154" customWidth="1"/>
    <col min="8707" max="8707" width="36.42578125" style="154" customWidth="1"/>
    <col min="8708" max="8708" width="17.85546875" style="154" bestFit="1" customWidth="1"/>
    <col min="8709" max="8709" width="15.28515625" style="154" customWidth="1"/>
    <col min="8710" max="8710" width="20.140625" style="154" customWidth="1"/>
    <col min="8711" max="8712" width="19.42578125" style="154" customWidth="1"/>
    <col min="8713" max="8713" width="12.140625" style="154" bestFit="1" customWidth="1"/>
    <col min="8714" max="8714" width="14.85546875" style="154" customWidth="1"/>
    <col min="8715" max="8715" width="15.42578125" style="154" customWidth="1"/>
    <col min="8716" max="8716" width="23.5703125" style="154" customWidth="1"/>
    <col min="8717" max="8717" width="11" style="154" customWidth="1"/>
    <col min="8718" max="8718" width="10.7109375" style="154" customWidth="1"/>
    <col min="8719" max="8719" width="14.5703125" style="154" customWidth="1"/>
    <col min="8720" max="8720" width="16.28515625" style="154" customWidth="1"/>
    <col min="8721" max="8721" width="34" style="154" customWidth="1"/>
    <col min="8722" max="8960" width="11.42578125" style="154"/>
    <col min="8961" max="8961" width="4" style="154" customWidth="1"/>
    <col min="8962" max="8962" width="4.85546875" style="154" customWidth="1"/>
    <col min="8963" max="8963" width="36.42578125" style="154" customWidth="1"/>
    <col min="8964" max="8964" width="17.85546875" style="154" bestFit="1" customWidth="1"/>
    <col min="8965" max="8965" width="15.28515625" style="154" customWidth="1"/>
    <col min="8966" max="8966" width="20.140625" style="154" customWidth="1"/>
    <col min="8967" max="8968" width="19.42578125" style="154" customWidth="1"/>
    <col min="8969" max="8969" width="12.140625" style="154" bestFit="1" customWidth="1"/>
    <col min="8970" max="8970" width="14.85546875" style="154" customWidth="1"/>
    <col min="8971" max="8971" width="15.42578125" style="154" customWidth="1"/>
    <col min="8972" max="8972" width="23.5703125" style="154" customWidth="1"/>
    <col min="8973" max="8973" width="11" style="154" customWidth="1"/>
    <col min="8974" max="8974" width="10.7109375" style="154" customWidth="1"/>
    <col min="8975" max="8975" width="14.5703125" style="154" customWidth="1"/>
    <col min="8976" max="8976" width="16.28515625" style="154" customWidth="1"/>
    <col min="8977" max="8977" width="34" style="154" customWidth="1"/>
    <col min="8978" max="9216" width="11.42578125" style="154"/>
    <col min="9217" max="9217" width="4" style="154" customWidth="1"/>
    <col min="9218" max="9218" width="4.85546875" style="154" customWidth="1"/>
    <col min="9219" max="9219" width="36.42578125" style="154" customWidth="1"/>
    <col min="9220" max="9220" width="17.85546875" style="154" bestFit="1" customWidth="1"/>
    <col min="9221" max="9221" width="15.28515625" style="154" customWidth="1"/>
    <col min="9222" max="9222" width="20.140625" style="154" customWidth="1"/>
    <col min="9223" max="9224" width="19.42578125" style="154" customWidth="1"/>
    <col min="9225" max="9225" width="12.140625" style="154" bestFit="1" customWidth="1"/>
    <col min="9226" max="9226" width="14.85546875" style="154" customWidth="1"/>
    <col min="9227" max="9227" width="15.42578125" style="154" customWidth="1"/>
    <col min="9228" max="9228" width="23.5703125" style="154" customWidth="1"/>
    <col min="9229" max="9229" width="11" style="154" customWidth="1"/>
    <col min="9230" max="9230" width="10.7109375" style="154" customWidth="1"/>
    <col min="9231" max="9231" width="14.5703125" style="154" customWidth="1"/>
    <col min="9232" max="9232" width="16.28515625" style="154" customWidth="1"/>
    <col min="9233" max="9233" width="34" style="154" customWidth="1"/>
    <col min="9234" max="9472" width="11.42578125" style="154"/>
    <col min="9473" max="9473" width="4" style="154" customWidth="1"/>
    <col min="9474" max="9474" width="4.85546875" style="154" customWidth="1"/>
    <col min="9475" max="9475" width="36.42578125" style="154" customWidth="1"/>
    <col min="9476" max="9476" width="17.85546875" style="154" bestFit="1" customWidth="1"/>
    <col min="9477" max="9477" width="15.28515625" style="154" customWidth="1"/>
    <col min="9478" max="9478" width="20.140625" style="154" customWidth="1"/>
    <col min="9479" max="9480" width="19.42578125" style="154" customWidth="1"/>
    <col min="9481" max="9481" width="12.140625" style="154" bestFit="1" customWidth="1"/>
    <col min="9482" max="9482" width="14.85546875" style="154" customWidth="1"/>
    <col min="9483" max="9483" width="15.42578125" style="154" customWidth="1"/>
    <col min="9484" max="9484" width="23.5703125" style="154" customWidth="1"/>
    <col min="9485" max="9485" width="11" style="154" customWidth="1"/>
    <col min="9486" max="9486" width="10.7109375" style="154" customWidth="1"/>
    <col min="9487" max="9487" width="14.5703125" style="154" customWidth="1"/>
    <col min="9488" max="9488" width="16.28515625" style="154" customWidth="1"/>
    <col min="9489" max="9489" width="34" style="154" customWidth="1"/>
    <col min="9490" max="9728" width="11.42578125" style="154"/>
    <col min="9729" max="9729" width="4" style="154" customWidth="1"/>
    <col min="9730" max="9730" width="4.85546875" style="154" customWidth="1"/>
    <col min="9731" max="9731" width="36.42578125" style="154" customWidth="1"/>
    <col min="9732" max="9732" width="17.85546875" style="154" bestFit="1" customWidth="1"/>
    <col min="9733" max="9733" width="15.28515625" style="154" customWidth="1"/>
    <col min="9734" max="9734" width="20.140625" style="154" customWidth="1"/>
    <col min="9735" max="9736" width="19.42578125" style="154" customWidth="1"/>
    <col min="9737" max="9737" width="12.140625" style="154" bestFit="1" customWidth="1"/>
    <col min="9738" max="9738" width="14.85546875" style="154" customWidth="1"/>
    <col min="9739" max="9739" width="15.42578125" style="154" customWidth="1"/>
    <col min="9740" max="9740" width="23.5703125" style="154" customWidth="1"/>
    <col min="9741" max="9741" width="11" style="154" customWidth="1"/>
    <col min="9742" max="9742" width="10.7109375" style="154" customWidth="1"/>
    <col min="9743" max="9743" width="14.5703125" style="154" customWidth="1"/>
    <col min="9744" max="9744" width="16.28515625" style="154" customWidth="1"/>
    <col min="9745" max="9745" width="34" style="154" customWidth="1"/>
    <col min="9746" max="9984" width="11.42578125" style="154"/>
    <col min="9985" max="9985" width="4" style="154" customWidth="1"/>
    <col min="9986" max="9986" width="4.85546875" style="154" customWidth="1"/>
    <col min="9987" max="9987" width="36.42578125" style="154" customWidth="1"/>
    <col min="9988" max="9988" width="17.85546875" style="154" bestFit="1" customWidth="1"/>
    <col min="9989" max="9989" width="15.28515625" style="154" customWidth="1"/>
    <col min="9990" max="9990" width="20.140625" style="154" customWidth="1"/>
    <col min="9991" max="9992" width="19.42578125" style="154" customWidth="1"/>
    <col min="9993" max="9993" width="12.140625" style="154" bestFit="1" customWidth="1"/>
    <col min="9994" max="9994" width="14.85546875" style="154" customWidth="1"/>
    <col min="9995" max="9995" width="15.42578125" style="154" customWidth="1"/>
    <col min="9996" max="9996" width="23.5703125" style="154" customWidth="1"/>
    <col min="9997" max="9997" width="11" style="154" customWidth="1"/>
    <col min="9998" max="9998" width="10.7109375" style="154" customWidth="1"/>
    <col min="9999" max="9999" width="14.5703125" style="154" customWidth="1"/>
    <col min="10000" max="10000" width="16.28515625" style="154" customWidth="1"/>
    <col min="10001" max="10001" width="34" style="154" customWidth="1"/>
    <col min="10002" max="10240" width="11.42578125" style="154"/>
    <col min="10241" max="10241" width="4" style="154" customWidth="1"/>
    <col min="10242" max="10242" width="4.85546875" style="154" customWidth="1"/>
    <col min="10243" max="10243" width="36.42578125" style="154" customWidth="1"/>
    <col min="10244" max="10244" width="17.85546875" style="154" bestFit="1" customWidth="1"/>
    <col min="10245" max="10245" width="15.28515625" style="154" customWidth="1"/>
    <col min="10246" max="10246" width="20.140625" style="154" customWidth="1"/>
    <col min="10247" max="10248" width="19.42578125" style="154" customWidth="1"/>
    <col min="10249" max="10249" width="12.140625" style="154" bestFit="1" customWidth="1"/>
    <col min="10250" max="10250" width="14.85546875" style="154" customWidth="1"/>
    <col min="10251" max="10251" width="15.42578125" style="154" customWidth="1"/>
    <col min="10252" max="10252" width="23.5703125" style="154" customWidth="1"/>
    <col min="10253" max="10253" width="11" style="154" customWidth="1"/>
    <col min="10254" max="10254" width="10.7109375" style="154" customWidth="1"/>
    <col min="10255" max="10255" width="14.5703125" style="154" customWidth="1"/>
    <col min="10256" max="10256" width="16.28515625" style="154" customWidth="1"/>
    <col min="10257" max="10257" width="34" style="154" customWidth="1"/>
    <col min="10258" max="10496" width="11.42578125" style="154"/>
    <col min="10497" max="10497" width="4" style="154" customWidth="1"/>
    <col min="10498" max="10498" width="4.85546875" style="154" customWidth="1"/>
    <col min="10499" max="10499" width="36.42578125" style="154" customWidth="1"/>
    <col min="10500" max="10500" width="17.85546875" style="154" bestFit="1" customWidth="1"/>
    <col min="10501" max="10501" width="15.28515625" style="154" customWidth="1"/>
    <col min="10502" max="10502" width="20.140625" style="154" customWidth="1"/>
    <col min="10503" max="10504" width="19.42578125" style="154" customWidth="1"/>
    <col min="10505" max="10505" width="12.140625" style="154" bestFit="1" customWidth="1"/>
    <col min="10506" max="10506" width="14.85546875" style="154" customWidth="1"/>
    <col min="10507" max="10507" width="15.42578125" style="154" customWidth="1"/>
    <col min="10508" max="10508" width="23.5703125" style="154" customWidth="1"/>
    <col min="10509" max="10509" width="11" style="154" customWidth="1"/>
    <col min="10510" max="10510" width="10.7109375" style="154" customWidth="1"/>
    <col min="10511" max="10511" width="14.5703125" style="154" customWidth="1"/>
    <col min="10512" max="10512" width="16.28515625" style="154" customWidth="1"/>
    <col min="10513" max="10513" width="34" style="154" customWidth="1"/>
    <col min="10514" max="10752" width="11.42578125" style="154"/>
    <col min="10753" max="10753" width="4" style="154" customWidth="1"/>
    <col min="10754" max="10754" width="4.85546875" style="154" customWidth="1"/>
    <col min="10755" max="10755" width="36.42578125" style="154" customWidth="1"/>
    <col min="10756" max="10756" width="17.85546875" style="154" bestFit="1" customWidth="1"/>
    <col min="10757" max="10757" width="15.28515625" style="154" customWidth="1"/>
    <col min="10758" max="10758" width="20.140625" style="154" customWidth="1"/>
    <col min="10759" max="10760" width="19.42578125" style="154" customWidth="1"/>
    <col min="10761" max="10761" width="12.140625" style="154" bestFit="1" customWidth="1"/>
    <col min="10762" max="10762" width="14.85546875" style="154" customWidth="1"/>
    <col min="10763" max="10763" width="15.42578125" style="154" customWidth="1"/>
    <col min="10764" max="10764" width="23.5703125" style="154" customWidth="1"/>
    <col min="10765" max="10765" width="11" style="154" customWidth="1"/>
    <col min="10766" max="10766" width="10.7109375" style="154" customWidth="1"/>
    <col min="10767" max="10767" width="14.5703125" style="154" customWidth="1"/>
    <col min="10768" max="10768" width="16.28515625" style="154" customWidth="1"/>
    <col min="10769" max="10769" width="34" style="154" customWidth="1"/>
    <col min="10770" max="11008" width="11.42578125" style="154"/>
    <col min="11009" max="11009" width="4" style="154" customWidth="1"/>
    <col min="11010" max="11010" width="4.85546875" style="154" customWidth="1"/>
    <col min="11011" max="11011" width="36.42578125" style="154" customWidth="1"/>
    <col min="11012" max="11012" width="17.85546875" style="154" bestFit="1" customWidth="1"/>
    <col min="11013" max="11013" width="15.28515625" style="154" customWidth="1"/>
    <col min="11014" max="11014" width="20.140625" style="154" customWidth="1"/>
    <col min="11015" max="11016" width="19.42578125" style="154" customWidth="1"/>
    <col min="11017" max="11017" width="12.140625" style="154" bestFit="1" customWidth="1"/>
    <col min="11018" max="11018" width="14.85546875" style="154" customWidth="1"/>
    <col min="11019" max="11019" width="15.42578125" style="154" customWidth="1"/>
    <col min="11020" max="11020" width="23.5703125" style="154" customWidth="1"/>
    <col min="11021" max="11021" width="11" style="154" customWidth="1"/>
    <col min="11022" max="11022" width="10.7109375" style="154" customWidth="1"/>
    <col min="11023" max="11023" width="14.5703125" style="154" customWidth="1"/>
    <col min="11024" max="11024" width="16.28515625" style="154" customWidth="1"/>
    <col min="11025" max="11025" width="34" style="154" customWidth="1"/>
    <col min="11026" max="11264" width="11.42578125" style="154"/>
    <col min="11265" max="11265" width="4" style="154" customWidth="1"/>
    <col min="11266" max="11266" width="4.85546875" style="154" customWidth="1"/>
    <col min="11267" max="11267" width="36.42578125" style="154" customWidth="1"/>
    <col min="11268" max="11268" width="17.85546875" style="154" bestFit="1" customWidth="1"/>
    <col min="11269" max="11269" width="15.28515625" style="154" customWidth="1"/>
    <col min="11270" max="11270" width="20.140625" style="154" customWidth="1"/>
    <col min="11271" max="11272" width="19.42578125" style="154" customWidth="1"/>
    <col min="11273" max="11273" width="12.140625" style="154" bestFit="1" customWidth="1"/>
    <col min="11274" max="11274" width="14.85546875" style="154" customWidth="1"/>
    <col min="11275" max="11275" width="15.42578125" style="154" customWidth="1"/>
    <col min="11276" max="11276" width="23.5703125" style="154" customWidth="1"/>
    <col min="11277" max="11277" width="11" style="154" customWidth="1"/>
    <col min="11278" max="11278" width="10.7109375" style="154" customWidth="1"/>
    <col min="11279" max="11279" width="14.5703125" style="154" customWidth="1"/>
    <col min="11280" max="11280" width="16.28515625" style="154" customWidth="1"/>
    <col min="11281" max="11281" width="34" style="154" customWidth="1"/>
    <col min="11282" max="11520" width="11.42578125" style="154"/>
    <col min="11521" max="11521" width="4" style="154" customWidth="1"/>
    <col min="11522" max="11522" width="4.85546875" style="154" customWidth="1"/>
    <col min="11523" max="11523" width="36.42578125" style="154" customWidth="1"/>
    <col min="11524" max="11524" width="17.85546875" style="154" bestFit="1" customWidth="1"/>
    <col min="11525" max="11525" width="15.28515625" style="154" customWidth="1"/>
    <col min="11526" max="11526" width="20.140625" style="154" customWidth="1"/>
    <col min="11527" max="11528" width="19.42578125" style="154" customWidth="1"/>
    <col min="11529" max="11529" width="12.140625" style="154" bestFit="1" customWidth="1"/>
    <col min="11530" max="11530" width="14.85546875" style="154" customWidth="1"/>
    <col min="11531" max="11531" width="15.42578125" style="154" customWidth="1"/>
    <col min="11532" max="11532" width="23.5703125" style="154" customWidth="1"/>
    <col min="11533" max="11533" width="11" style="154" customWidth="1"/>
    <col min="11534" max="11534" width="10.7109375" style="154" customWidth="1"/>
    <col min="11535" max="11535" width="14.5703125" style="154" customWidth="1"/>
    <col min="11536" max="11536" width="16.28515625" style="154" customWidth="1"/>
    <col min="11537" max="11537" width="34" style="154" customWidth="1"/>
    <col min="11538" max="11776" width="11.42578125" style="154"/>
    <col min="11777" max="11777" width="4" style="154" customWidth="1"/>
    <col min="11778" max="11778" width="4.85546875" style="154" customWidth="1"/>
    <col min="11779" max="11779" width="36.42578125" style="154" customWidth="1"/>
    <col min="11780" max="11780" width="17.85546875" style="154" bestFit="1" customWidth="1"/>
    <col min="11781" max="11781" width="15.28515625" style="154" customWidth="1"/>
    <col min="11782" max="11782" width="20.140625" style="154" customWidth="1"/>
    <col min="11783" max="11784" width="19.42578125" style="154" customWidth="1"/>
    <col min="11785" max="11785" width="12.140625" style="154" bestFit="1" customWidth="1"/>
    <col min="11786" max="11786" width="14.85546875" style="154" customWidth="1"/>
    <col min="11787" max="11787" width="15.42578125" style="154" customWidth="1"/>
    <col min="11788" max="11788" width="23.5703125" style="154" customWidth="1"/>
    <col min="11789" max="11789" width="11" style="154" customWidth="1"/>
    <col min="11790" max="11790" width="10.7109375" style="154" customWidth="1"/>
    <col min="11791" max="11791" width="14.5703125" style="154" customWidth="1"/>
    <col min="11792" max="11792" width="16.28515625" style="154" customWidth="1"/>
    <col min="11793" max="11793" width="34" style="154" customWidth="1"/>
    <col min="11794" max="12032" width="11.42578125" style="154"/>
    <col min="12033" max="12033" width="4" style="154" customWidth="1"/>
    <col min="12034" max="12034" width="4.85546875" style="154" customWidth="1"/>
    <col min="12035" max="12035" width="36.42578125" style="154" customWidth="1"/>
    <col min="12036" max="12036" width="17.85546875" style="154" bestFit="1" customWidth="1"/>
    <col min="12037" max="12037" width="15.28515625" style="154" customWidth="1"/>
    <col min="12038" max="12038" width="20.140625" style="154" customWidth="1"/>
    <col min="12039" max="12040" width="19.42578125" style="154" customWidth="1"/>
    <col min="12041" max="12041" width="12.140625" style="154" bestFit="1" customWidth="1"/>
    <col min="12042" max="12042" width="14.85546875" style="154" customWidth="1"/>
    <col min="12043" max="12043" width="15.42578125" style="154" customWidth="1"/>
    <col min="12044" max="12044" width="23.5703125" style="154" customWidth="1"/>
    <col min="12045" max="12045" width="11" style="154" customWidth="1"/>
    <col min="12046" max="12046" width="10.7109375" style="154" customWidth="1"/>
    <col min="12047" max="12047" width="14.5703125" style="154" customWidth="1"/>
    <col min="12048" max="12048" width="16.28515625" style="154" customWidth="1"/>
    <col min="12049" max="12049" width="34" style="154" customWidth="1"/>
    <col min="12050" max="12288" width="11.42578125" style="154"/>
    <col min="12289" max="12289" width="4" style="154" customWidth="1"/>
    <col min="12290" max="12290" width="4.85546875" style="154" customWidth="1"/>
    <col min="12291" max="12291" width="36.42578125" style="154" customWidth="1"/>
    <col min="12292" max="12292" width="17.85546875" style="154" bestFit="1" customWidth="1"/>
    <col min="12293" max="12293" width="15.28515625" style="154" customWidth="1"/>
    <col min="12294" max="12294" width="20.140625" style="154" customWidth="1"/>
    <col min="12295" max="12296" width="19.42578125" style="154" customWidth="1"/>
    <col min="12297" max="12297" width="12.140625" style="154" bestFit="1" customWidth="1"/>
    <col min="12298" max="12298" width="14.85546875" style="154" customWidth="1"/>
    <col min="12299" max="12299" width="15.42578125" style="154" customWidth="1"/>
    <col min="12300" max="12300" width="23.5703125" style="154" customWidth="1"/>
    <col min="12301" max="12301" width="11" style="154" customWidth="1"/>
    <col min="12302" max="12302" width="10.7109375" style="154" customWidth="1"/>
    <col min="12303" max="12303" width="14.5703125" style="154" customWidth="1"/>
    <col min="12304" max="12304" width="16.28515625" style="154" customWidth="1"/>
    <col min="12305" max="12305" width="34" style="154" customWidth="1"/>
    <col min="12306" max="12544" width="11.42578125" style="154"/>
    <col min="12545" max="12545" width="4" style="154" customWidth="1"/>
    <col min="12546" max="12546" width="4.85546875" style="154" customWidth="1"/>
    <col min="12547" max="12547" width="36.42578125" style="154" customWidth="1"/>
    <col min="12548" max="12548" width="17.85546875" style="154" bestFit="1" customWidth="1"/>
    <col min="12549" max="12549" width="15.28515625" style="154" customWidth="1"/>
    <col min="12550" max="12550" width="20.140625" style="154" customWidth="1"/>
    <col min="12551" max="12552" width="19.42578125" style="154" customWidth="1"/>
    <col min="12553" max="12553" width="12.140625" style="154" bestFit="1" customWidth="1"/>
    <col min="12554" max="12554" width="14.85546875" style="154" customWidth="1"/>
    <col min="12555" max="12555" width="15.42578125" style="154" customWidth="1"/>
    <col min="12556" max="12556" width="23.5703125" style="154" customWidth="1"/>
    <col min="12557" max="12557" width="11" style="154" customWidth="1"/>
    <col min="12558" max="12558" width="10.7109375" style="154" customWidth="1"/>
    <col min="12559" max="12559" width="14.5703125" style="154" customWidth="1"/>
    <col min="12560" max="12560" width="16.28515625" style="154" customWidth="1"/>
    <col min="12561" max="12561" width="34" style="154" customWidth="1"/>
    <col min="12562" max="12800" width="11.42578125" style="154"/>
    <col min="12801" max="12801" width="4" style="154" customWidth="1"/>
    <col min="12802" max="12802" width="4.85546875" style="154" customWidth="1"/>
    <col min="12803" max="12803" width="36.42578125" style="154" customWidth="1"/>
    <col min="12804" max="12804" width="17.85546875" style="154" bestFit="1" customWidth="1"/>
    <col min="12805" max="12805" width="15.28515625" style="154" customWidth="1"/>
    <col min="12806" max="12806" width="20.140625" style="154" customWidth="1"/>
    <col min="12807" max="12808" width="19.42578125" style="154" customWidth="1"/>
    <col min="12809" max="12809" width="12.140625" style="154" bestFit="1" customWidth="1"/>
    <col min="12810" max="12810" width="14.85546875" style="154" customWidth="1"/>
    <col min="12811" max="12811" width="15.42578125" style="154" customWidth="1"/>
    <col min="12812" max="12812" width="23.5703125" style="154" customWidth="1"/>
    <col min="12813" max="12813" width="11" style="154" customWidth="1"/>
    <col min="12814" max="12814" width="10.7109375" style="154" customWidth="1"/>
    <col min="12815" max="12815" width="14.5703125" style="154" customWidth="1"/>
    <col min="12816" max="12816" width="16.28515625" style="154" customWidth="1"/>
    <col min="12817" max="12817" width="34" style="154" customWidth="1"/>
    <col min="12818" max="13056" width="11.42578125" style="154"/>
    <col min="13057" max="13057" width="4" style="154" customWidth="1"/>
    <col min="13058" max="13058" width="4.85546875" style="154" customWidth="1"/>
    <col min="13059" max="13059" width="36.42578125" style="154" customWidth="1"/>
    <col min="13060" max="13060" width="17.85546875" style="154" bestFit="1" customWidth="1"/>
    <col min="13061" max="13061" width="15.28515625" style="154" customWidth="1"/>
    <col min="13062" max="13062" width="20.140625" style="154" customWidth="1"/>
    <col min="13063" max="13064" width="19.42578125" style="154" customWidth="1"/>
    <col min="13065" max="13065" width="12.140625" style="154" bestFit="1" customWidth="1"/>
    <col min="13066" max="13066" width="14.85546875" style="154" customWidth="1"/>
    <col min="13067" max="13067" width="15.42578125" style="154" customWidth="1"/>
    <col min="13068" max="13068" width="23.5703125" style="154" customWidth="1"/>
    <col min="13069" max="13069" width="11" style="154" customWidth="1"/>
    <col min="13070" max="13070" width="10.7109375" style="154" customWidth="1"/>
    <col min="13071" max="13071" width="14.5703125" style="154" customWidth="1"/>
    <col min="13072" max="13072" width="16.28515625" style="154" customWidth="1"/>
    <col min="13073" max="13073" width="34" style="154" customWidth="1"/>
    <col min="13074" max="13312" width="11.42578125" style="154"/>
    <col min="13313" max="13313" width="4" style="154" customWidth="1"/>
    <col min="13314" max="13314" width="4.85546875" style="154" customWidth="1"/>
    <col min="13315" max="13315" width="36.42578125" style="154" customWidth="1"/>
    <col min="13316" max="13316" width="17.85546875" style="154" bestFit="1" customWidth="1"/>
    <col min="13317" max="13317" width="15.28515625" style="154" customWidth="1"/>
    <col min="13318" max="13318" width="20.140625" style="154" customWidth="1"/>
    <col min="13319" max="13320" width="19.42578125" style="154" customWidth="1"/>
    <col min="13321" max="13321" width="12.140625" style="154" bestFit="1" customWidth="1"/>
    <col min="13322" max="13322" width="14.85546875" style="154" customWidth="1"/>
    <col min="13323" max="13323" width="15.42578125" style="154" customWidth="1"/>
    <col min="13324" max="13324" width="23.5703125" style="154" customWidth="1"/>
    <col min="13325" max="13325" width="11" style="154" customWidth="1"/>
    <col min="13326" max="13326" width="10.7109375" style="154" customWidth="1"/>
    <col min="13327" max="13327" width="14.5703125" style="154" customWidth="1"/>
    <col min="13328" max="13328" width="16.28515625" style="154" customWidth="1"/>
    <col min="13329" max="13329" width="34" style="154" customWidth="1"/>
    <col min="13330" max="13568" width="11.42578125" style="154"/>
    <col min="13569" max="13569" width="4" style="154" customWidth="1"/>
    <col min="13570" max="13570" width="4.85546875" style="154" customWidth="1"/>
    <col min="13571" max="13571" width="36.42578125" style="154" customWidth="1"/>
    <col min="13572" max="13572" width="17.85546875" style="154" bestFit="1" customWidth="1"/>
    <col min="13573" max="13573" width="15.28515625" style="154" customWidth="1"/>
    <col min="13574" max="13574" width="20.140625" style="154" customWidth="1"/>
    <col min="13575" max="13576" width="19.42578125" style="154" customWidth="1"/>
    <col min="13577" max="13577" width="12.140625" style="154" bestFit="1" customWidth="1"/>
    <col min="13578" max="13578" width="14.85546875" style="154" customWidth="1"/>
    <col min="13579" max="13579" width="15.42578125" style="154" customWidth="1"/>
    <col min="13580" max="13580" width="23.5703125" style="154" customWidth="1"/>
    <col min="13581" max="13581" width="11" style="154" customWidth="1"/>
    <col min="13582" max="13582" width="10.7109375" style="154" customWidth="1"/>
    <col min="13583" max="13583" width="14.5703125" style="154" customWidth="1"/>
    <col min="13584" max="13584" width="16.28515625" style="154" customWidth="1"/>
    <col min="13585" max="13585" width="34" style="154" customWidth="1"/>
    <col min="13586" max="13824" width="11.42578125" style="154"/>
    <col min="13825" max="13825" width="4" style="154" customWidth="1"/>
    <col min="13826" max="13826" width="4.85546875" style="154" customWidth="1"/>
    <col min="13827" max="13827" width="36.42578125" style="154" customWidth="1"/>
    <col min="13828" max="13828" width="17.85546875" style="154" bestFit="1" customWidth="1"/>
    <col min="13829" max="13829" width="15.28515625" style="154" customWidth="1"/>
    <col min="13830" max="13830" width="20.140625" style="154" customWidth="1"/>
    <col min="13831" max="13832" width="19.42578125" style="154" customWidth="1"/>
    <col min="13833" max="13833" width="12.140625" style="154" bestFit="1" customWidth="1"/>
    <col min="13834" max="13834" width="14.85546875" style="154" customWidth="1"/>
    <col min="13835" max="13835" width="15.42578125" style="154" customWidth="1"/>
    <col min="13836" max="13836" width="23.5703125" style="154" customWidth="1"/>
    <col min="13837" max="13837" width="11" style="154" customWidth="1"/>
    <col min="13838" max="13838" width="10.7109375" style="154" customWidth="1"/>
    <col min="13839" max="13839" width="14.5703125" style="154" customWidth="1"/>
    <col min="13840" max="13840" width="16.28515625" style="154" customWidth="1"/>
    <col min="13841" max="13841" width="34" style="154" customWidth="1"/>
    <col min="13842" max="14080" width="11.42578125" style="154"/>
    <col min="14081" max="14081" width="4" style="154" customWidth="1"/>
    <col min="14082" max="14082" width="4.85546875" style="154" customWidth="1"/>
    <col min="14083" max="14083" width="36.42578125" style="154" customWidth="1"/>
    <col min="14084" max="14084" width="17.85546875" style="154" bestFit="1" customWidth="1"/>
    <col min="14085" max="14085" width="15.28515625" style="154" customWidth="1"/>
    <col min="14086" max="14086" width="20.140625" style="154" customWidth="1"/>
    <col min="14087" max="14088" width="19.42578125" style="154" customWidth="1"/>
    <col min="14089" max="14089" width="12.140625" style="154" bestFit="1" customWidth="1"/>
    <col min="14090" max="14090" width="14.85546875" style="154" customWidth="1"/>
    <col min="14091" max="14091" width="15.42578125" style="154" customWidth="1"/>
    <col min="14092" max="14092" width="23.5703125" style="154" customWidth="1"/>
    <col min="14093" max="14093" width="11" style="154" customWidth="1"/>
    <col min="14094" max="14094" width="10.7109375" style="154" customWidth="1"/>
    <col min="14095" max="14095" width="14.5703125" style="154" customWidth="1"/>
    <col min="14096" max="14096" width="16.28515625" style="154" customWidth="1"/>
    <col min="14097" max="14097" width="34" style="154" customWidth="1"/>
    <col min="14098" max="14336" width="11.42578125" style="154"/>
    <col min="14337" max="14337" width="4" style="154" customWidth="1"/>
    <col min="14338" max="14338" width="4.85546875" style="154" customWidth="1"/>
    <col min="14339" max="14339" width="36.42578125" style="154" customWidth="1"/>
    <col min="14340" max="14340" width="17.85546875" style="154" bestFit="1" customWidth="1"/>
    <col min="14341" max="14341" width="15.28515625" style="154" customWidth="1"/>
    <col min="14342" max="14342" width="20.140625" style="154" customWidth="1"/>
    <col min="14343" max="14344" width="19.42578125" style="154" customWidth="1"/>
    <col min="14345" max="14345" width="12.140625" style="154" bestFit="1" customWidth="1"/>
    <col min="14346" max="14346" width="14.85546875" style="154" customWidth="1"/>
    <col min="14347" max="14347" width="15.42578125" style="154" customWidth="1"/>
    <col min="14348" max="14348" width="23.5703125" style="154" customWidth="1"/>
    <col min="14349" max="14349" width="11" style="154" customWidth="1"/>
    <col min="14350" max="14350" width="10.7109375" style="154" customWidth="1"/>
    <col min="14351" max="14351" width="14.5703125" style="154" customWidth="1"/>
    <col min="14352" max="14352" width="16.28515625" style="154" customWidth="1"/>
    <col min="14353" max="14353" width="34" style="154" customWidth="1"/>
    <col min="14354" max="14592" width="11.42578125" style="154"/>
    <col min="14593" max="14593" width="4" style="154" customWidth="1"/>
    <col min="14594" max="14594" width="4.85546875" style="154" customWidth="1"/>
    <col min="14595" max="14595" width="36.42578125" style="154" customWidth="1"/>
    <col min="14596" max="14596" width="17.85546875" style="154" bestFit="1" customWidth="1"/>
    <col min="14597" max="14597" width="15.28515625" style="154" customWidth="1"/>
    <col min="14598" max="14598" width="20.140625" style="154" customWidth="1"/>
    <col min="14599" max="14600" width="19.42578125" style="154" customWidth="1"/>
    <col min="14601" max="14601" width="12.140625" style="154" bestFit="1" customWidth="1"/>
    <col min="14602" max="14602" width="14.85546875" style="154" customWidth="1"/>
    <col min="14603" max="14603" width="15.42578125" style="154" customWidth="1"/>
    <col min="14604" max="14604" width="23.5703125" style="154" customWidth="1"/>
    <col min="14605" max="14605" width="11" style="154" customWidth="1"/>
    <col min="14606" max="14606" width="10.7109375" style="154" customWidth="1"/>
    <col min="14607" max="14607" width="14.5703125" style="154" customWidth="1"/>
    <col min="14608" max="14608" width="16.28515625" style="154" customWidth="1"/>
    <col min="14609" max="14609" width="34" style="154" customWidth="1"/>
    <col min="14610" max="14848" width="11.42578125" style="154"/>
    <col min="14849" max="14849" width="4" style="154" customWidth="1"/>
    <col min="14850" max="14850" width="4.85546875" style="154" customWidth="1"/>
    <col min="14851" max="14851" width="36.42578125" style="154" customWidth="1"/>
    <col min="14852" max="14852" width="17.85546875" style="154" bestFit="1" customWidth="1"/>
    <col min="14853" max="14853" width="15.28515625" style="154" customWidth="1"/>
    <col min="14854" max="14854" width="20.140625" style="154" customWidth="1"/>
    <col min="14855" max="14856" width="19.42578125" style="154" customWidth="1"/>
    <col min="14857" max="14857" width="12.140625" style="154" bestFit="1" customWidth="1"/>
    <col min="14858" max="14858" width="14.85546875" style="154" customWidth="1"/>
    <col min="14859" max="14859" width="15.42578125" style="154" customWidth="1"/>
    <col min="14860" max="14860" width="23.5703125" style="154" customWidth="1"/>
    <col min="14861" max="14861" width="11" style="154" customWidth="1"/>
    <col min="14862" max="14862" width="10.7109375" style="154" customWidth="1"/>
    <col min="14863" max="14863" width="14.5703125" style="154" customWidth="1"/>
    <col min="14864" max="14864" width="16.28515625" style="154" customWidth="1"/>
    <col min="14865" max="14865" width="34" style="154" customWidth="1"/>
    <col min="14866" max="15104" width="11.42578125" style="154"/>
    <col min="15105" max="15105" width="4" style="154" customWidth="1"/>
    <col min="15106" max="15106" width="4.85546875" style="154" customWidth="1"/>
    <col min="15107" max="15107" width="36.42578125" style="154" customWidth="1"/>
    <col min="15108" max="15108" width="17.85546875" style="154" bestFit="1" customWidth="1"/>
    <col min="15109" max="15109" width="15.28515625" style="154" customWidth="1"/>
    <col min="15110" max="15110" width="20.140625" style="154" customWidth="1"/>
    <col min="15111" max="15112" width="19.42578125" style="154" customWidth="1"/>
    <col min="15113" max="15113" width="12.140625" style="154" bestFit="1" customWidth="1"/>
    <col min="15114" max="15114" width="14.85546875" style="154" customWidth="1"/>
    <col min="15115" max="15115" width="15.42578125" style="154" customWidth="1"/>
    <col min="15116" max="15116" width="23.5703125" style="154" customWidth="1"/>
    <col min="15117" max="15117" width="11" style="154" customWidth="1"/>
    <col min="15118" max="15118" width="10.7109375" style="154" customWidth="1"/>
    <col min="15119" max="15119" width="14.5703125" style="154" customWidth="1"/>
    <col min="15120" max="15120" width="16.28515625" style="154" customWidth="1"/>
    <col min="15121" max="15121" width="34" style="154" customWidth="1"/>
    <col min="15122" max="15360" width="11.42578125" style="154"/>
    <col min="15361" max="15361" width="4" style="154" customWidth="1"/>
    <col min="15362" max="15362" width="4.85546875" style="154" customWidth="1"/>
    <col min="15363" max="15363" width="36.42578125" style="154" customWidth="1"/>
    <col min="15364" max="15364" width="17.85546875" style="154" bestFit="1" customWidth="1"/>
    <col min="15365" max="15365" width="15.28515625" style="154" customWidth="1"/>
    <col min="15366" max="15366" width="20.140625" style="154" customWidth="1"/>
    <col min="15367" max="15368" width="19.42578125" style="154" customWidth="1"/>
    <col min="15369" max="15369" width="12.140625" style="154" bestFit="1" customWidth="1"/>
    <col min="15370" max="15370" width="14.85546875" style="154" customWidth="1"/>
    <col min="15371" max="15371" width="15.42578125" style="154" customWidth="1"/>
    <col min="15372" max="15372" width="23.5703125" style="154" customWidth="1"/>
    <col min="15373" max="15373" width="11" style="154" customWidth="1"/>
    <col min="15374" max="15374" width="10.7109375" style="154" customWidth="1"/>
    <col min="15375" max="15375" width="14.5703125" style="154" customWidth="1"/>
    <col min="15376" max="15376" width="16.28515625" style="154" customWidth="1"/>
    <col min="15377" max="15377" width="34" style="154" customWidth="1"/>
    <col min="15378" max="15616" width="11.42578125" style="154"/>
    <col min="15617" max="15617" width="4" style="154" customWidth="1"/>
    <col min="15618" max="15618" width="4.85546875" style="154" customWidth="1"/>
    <col min="15619" max="15619" width="36.42578125" style="154" customWidth="1"/>
    <col min="15620" max="15620" width="17.85546875" style="154" bestFit="1" customWidth="1"/>
    <col min="15621" max="15621" width="15.28515625" style="154" customWidth="1"/>
    <col min="15622" max="15622" width="20.140625" style="154" customWidth="1"/>
    <col min="15623" max="15624" width="19.42578125" style="154" customWidth="1"/>
    <col min="15625" max="15625" width="12.140625" style="154" bestFit="1" customWidth="1"/>
    <col min="15626" max="15626" width="14.85546875" style="154" customWidth="1"/>
    <col min="15627" max="15627" width="15.42578125" style="154" customWidth="1"/>
    <col min="15628" max="15628" width="23.5703125" style="154" customWidth="1"/>
    <col min="15629" max="15629" width="11" style="154" customWidth="1"/>
    <col min="15630" max="15630" width="10.7109375" style="154" customWidth="1"/>
    <col min="15631" max="15631" width="14.5703125" style="154" customWidth="1"/>
    <col min="15632" max="15632" width="16.28515625" style="154" customWidth="1"/>
    <col min="15633" max="15633" width="34" style="154" customWidth="1"/>
    <col min="15634" max="15872" width="11.42578125" style="154"/>
    <col min="15873" max="15873" width="4" style="154" customWidth="1"/>
    <col min="15874" max="15874" width="4.85546875" style="154" customWidth="1"/>
    <col min="15875" max="15875" width="36.42578125" style="154" customWidth="1"/>
    <col min="15876" max="15876" width="17.85546875" style="154" bestFit="1" customWidth="1"/>
    <col min="15877" max="15877" width="15.28515625" style="154" customWidth="1"/>
    <col min="15878" max="15878" width="20.140625" style="154" customWidth="1"/>
    <col min="15879" max="15880" width="19.42578125" style="154" customWidth="1"/>
    <col min="15881" max="15881" width="12.140625" style="154" bestFit="1" customWidth="1"/>
    <col min="15882" max="15882" width="14.85546875" style="154" customWidth="1"/>
    <col min="15883" max="15883" width="15.42578125" style="154" customWidth="1"/>
    <col min="15884" max="15884" width="23.5703125" style="154" customWidth="1"/>
    <col min="15885" max="15885" width="11" style="154" customWidth="1"/>
    <col min="15886" max="15886" width="10.7109375" style="154" customWidth="1"/>
    <col min="15887" max="15887" width="14.5703125" style="154" customWidth="1"/>
    <col min="15888" max="15888" width="16.28515625" style="154" customWidth="1"/>
    <col min="15889" max="15889" width="34" style="154" customWidth="1"/>
    <col min="15890" max="16128" width="11.42578125" style="154"/>
    <col min="16129" max="16129" width="4" style="154" customWidth="1"/>
    <col min="16130" max="16130" width="4.85546875" style="154" customWidth="1"/>
    <col min="16131" max="16131" width="36.42578125" style="154" customWidth="1"/>
    <col min="16132" max="16132" width="17.85546875" style="154" bestFit="1" customWidth="1"/>
    <col min="16133" max="16133" width="15.28515625" style="154" customWidth="1"/>
    <col min="16134" max="16134" width="20.140625" style="154" customWidth="1"/>
    <col min="16135" max="16136" width="19.42578125" style="154" customWidth="1"/>
    <col min="16137" max="16137" width="12.140625" style="154" bestFit="1" customWidth="1"/>
    <col min="16138" max="16138" width="14.85546875" style="154" customWidth="1"/>
    <col min="16139" max="16139" width="15.42578125" style="154" customWidth="1"/>
    <col min="16140" max="16140" width="23.5703125" style="154" customWidth="1"/>
    <col min="16141" max="16141" width="11" style="154" customWidth="1"/>
    <col min="16142" max="16142" width="10.7109375" style="154" customWidth="1"/>
    <col min="16143" max="16143" width="14.5703125" style="154" customWidth="1"/>
    <col min="16144" max="16144" width="16.28515625" style="154" customWidth="1"/>
    <col min="16145" max="16145" width="34" style="154" customWidth="1"/>
    <col min="16146" max="16384" width="11.42578125" style="154"/>
  </cols>
  <sheetData>
    <row r="2" spans="1:17" ht="4.1500000000000004" customHeight="1" x14ac:dyDescent="0.2">
      <c r="B2"/>
      <c r="C2"/>
      <c r="K2" s="881"/>
      <c r="L2" s="412"/>
      <c r="M2" s="412"/>
      <c r="N2" s="154"/>
      <c r="O2" s="154"/>
    </row>
    <row r="3" spans="1:17" ht="14.25" customHeight="1" x14ac:dyDescent="0.3">
      <c r="A3" s="433"/>
      <c r="B3" s="963" t="s">
        <v>217</v>
      </c>
      <c r="C3" s="963"/>
      <c r="D3" s="963"/>
      <c r="E3" s="963"/>
      <c r="F3" s="963"/>
      <c r="G3" s="963"/>
      <c r="H3" s="963"/>
      <c r="I3" s="963"/>
      <c r="J3" s="963"/>
      <c r="K3" s="963"/>
      <c r="L3" s="963"/>
      <c r="M3" s="963"/>
      <c r="N3" s="963"/>
      <c r="O3" s="963"/>
      <c r="P3" s="963"/>
      <c r="Q3" s="963"/>
    </row>
    <row r="4" spans="1:17" ht="25.5" customHeight="1" x14ac:dyDescent="0.2">
      <c r="A4" s="882"/>
      <c r="B4" s="941" t="s">
        <v>726</v>
      </c>
      <c r="C4" s="941"/>
      <c r="D4" s="941"/>
      <c r="E4" s="941"/>
      <c r="F4" s="941"/>
      <c r="G4" s="941"/>
      <c r="H4" s="941"/>
      <c r="I4" s="941"/>
      <c r="J4" s="941"/>
      <c r="K4" s="941"/>
      <c r="L4" s="941"/>
      <c r="M4" s="941"/>
      <c r="N4" s="941"/>
      <c r="O4" s="941"/>
      <c r="P4" s="941"/>
      <c r="Q4" s="941"/>
    </row>
    <row r="5" spans="1:17" ht="23.25" customHeight="1" x14ac:dyDescent="0.2">
      <c r="A5" s="434"/>
      <c r="B5" s="956" t="s">
        <v>222</v>
      </c>
      <c r="C5" s="956"/>
      <c r="D5" s="956"/>
      <c r="E5" s="956"/>
      <c r="F5" s="956"/>
      <c r="G5" s="956"/>
      <c r="H5" s="956"/>
      <c r="I5" s="956"/>
      <c r="J5" s="956"/>
      <c r="K5" s="956"/>
      <c r="L5" s="956"/>
      <c r="M5" s="956"/>
      <c r="N5" s="956"/>
      <c r="O5" s="956"/>
      <c r="P5" s="956"/>
      <c r="Q5" s="956"/>
    </row>
    <row r="6" spans="1:17" ht="18.75" customHeight="1" x14ac:dyDescent="0.2">
      <c r="A6" s="435"/>
      <c r="B6" s="964" t="s">
        <v>15</v>
      </c>
      <c r="C6" s="964"/>
      <c r="D6" s="964"/>
      <c r="E6" s="964"/>
      <c r="F6" s="964"/>
      <c r="G6" s="964"/>
      <c r="H6" s="964"/>
      <c r="I6" s="964"/>
      <c r="J6" s="964"/>
      <c r="K6" s="964"/>
      <c r="L6" s="964"/>
      <c r="M6" s="964"/>
      <c r="N6" s="964"/>
      <c r="O6" s="964"/>
      <c r="P6" s="964"/>
      <c r="Q6" s="964"/>
    </row>
    <row r="7" spans="1:17" ht="6.75" customHeight="1" x14ac:dyDescent="0.2">
      <c r="A7" s="413"/>
      <c r="B7" s="413"/>
      <c r="C7" s="413"/>
      <c r="D7" s="413"/>
      <c r="E7" s="413"/>
      <c r="F7" s="413"/>
      <c r="G7" s="413"/>
      <c r="H7" s="413"/>
      <c r="I7" s="413"/>
      <c r="J7" s="413"/>
      <c r="K7" s="414"/>
      <c r="L7" s="415"/>
      <c r="M7" s="415"/>
      <c r="N7" s="413"/>
      <c r="O7" s="154"/>
    </row>
    <row r="8" spans="1:17" ht="6.75" customHeight="1" thickBot="1" x14ac:dyDescent="0.25">
      <c r="E8" s="413"/>
      <c r="F8" s="413"/>
      <c r="G8" s="413"/>
      <c r="H8" s="413"/>
      <c r="I8" s="413"/>
      <c r="J8" s="413"/>
      <c r="K8" s="413"/>
      <c r="L8" s="413"/>
      <c r="M8" s="414"/>
      <c r="N8" s="415"/>
      <c r="O8" s="415"/>
      <c r="P8" s="413"/>
    </row>
    <row r="9" spans="1:17" ht="37.5" customHeight="1" thickTop="1" thickBot="1" x14ac:dyDescent="0.25">
      <c r="B9" s="1020" t="s">
        <v>645</v>
      </c>
      <c r="C9" s="1021"/>
      <c r="D9" s="1024" t="s">
        <v>646</v>
      </c>
      <c r="E9" s="1026" t="s">
        <v>243</v>
      </c>
      <c r="F9" s="1024" t="s">
        <v>214</v>
      </c>
      <c r="G9" s="883" t="s">
        <v>244</v>
      </c>
      <c r="H9" s="883" t="s">
        <v>244</v>
      </c>
      <c r="I9" s="883" t="s">
        <v>245</v>
      </c>
      <c r="J9" s="1028" t="s">
        <v>245</v>
      </c>
      <c r="K9" s="1028"/>
      <c r="L9" s="1024" t="s">
        <v>647</v>
      </c>
      <c r="M9" s="1024" t="s">
        <v>246</v>
      </c>
      <c r="N9" s="1026" t="s">
        <v>585</v>
      </c>
      <c r="O9" s="1024" t="s">
        <v>215</v>
      </c>
      <c r="P9" s="1024" t="s">
        <v>231</v>
      </c>
      <c r="Q9" s="1024" t="s">
        <v>1224</v>
      </c>
    </row>
    <row r="10" spans="1:17" ht="30" customHeight="1" thickTop="1" thickBot="1" x14ac:dyDescent="0.25">
      <c r="B10" s="1022"/>
      <c r="C10" s="1023"/>
      <c r="D10" s="1025"/>
      <c r="E10" s="1027"/>
      <c r="F10" s="1025"/>
      <c r="G10" s="884" t="s">
        <v>1225</v>
      </c>
      <c r="H10" s="884" t="s">
        <v>1226</v>
      </c>
      <c r="I10" s="884" t="s">
        <v>247</v>
      </c>
      <c r="J10" s="884" t="s">
        <v>248</v>
      </c>
      <c r="K10" s="884" t="s">
        <v>249</v>
      </c>
      <c r="L10" s="1025"/>
      <c r="M10" s="1025"/>
      <c r="N10" s="1027"/>
      <c r="O10" s="1025"/>
      <c r="P10" s="1025"/>
      <c r="Q10" s="1025"/>
    </row>
    <row r="11" spans="1:17" ht="13.5" thickTop="1" x14ac:dyDescent="0.2">
      <c r="B11" s="436" t="s">
        <v>250</v>
      </c>
      <c r="C11" s="885"/>
      <c r="D11" s="885"/>
      <c r="E11" s="886"/>
      <c r="F11" s="631">
        <f>+F13+F26+F36</f>
        <v>3354412868.6599998</v>
      </c>
      <c r="G11" s="631">
        <f>+G13+G26+G36</f>
        <v>2967066171.3280745</v>
      </c>
      <c r="H11" s="631">
        <f>+H13+H26+H36</f>
        <v>2902306547.7199688</v>
      </c>
      <c r="I11" s="887"/>
      <c r="J11" s="887"/>
      <c r="K11" s="887"/>
      <c r="L11" s="887"/>
      <c r="M11" s="887"/>
      <c r="N11" s="886"/>
      <c r="O11" s="886"/>
      <c r="P11" s="886"/>
      <c r="Q11" s="886"/>
    </row>
    <row r="12" spans="1:17" x14ac:dyDescent="0.2">
      <c r="B12" s="437"/>
      <c r="C12" s="632"/>
      <c r="D12" s="632"/>
      <c r="E12" s="634"/>
      <c r="F12" s="633"/>
      <c r="G12" s="633"/>
      <c r="H12" s="633"/>
      <c r="I12" s="634"/>
      <c r="J12" s="634"/>
      <c r="K12" s="634"/>
      <c r="L12" s="634"/>
      <c r="M12" s="671"/>
      <c r="N12" s="642"/>
      <c r="O12" s="642"/>
      <c r="P12" s="634"/>
      <c r="Q12" s="634"/>
    </row>
    <row r="13" spans="1:17" x14ac:dyDescent="0.2">
      <c r="B13" s="436" t="s">
        <v>216</v>
      </c>
      <c r="C13" s="632"/>
      <c r="D13" s="632"/>
      <c r="E13" s="634"/>
      <c r="F13" s="631">
        <f>+F15</f>
        <v>2428190368.6599998</v>
      </c>
      <c r="G13" s="631">
        <f>+G15</f>
        <v>2336915636.1658745</v>
      </c>
      <c r="H13" s="631">
        <f>+H15</f>
        <v>2299684646.5186849</v>
      </c>
      <c r="I13" s="634"/>
      <c r="J13" s="634"/>
      <c r="K13" s="634"/>
      <c r="L13" s="634"/>
      <c r="M13" s="671"/>
      <c r="N13" s="642"/>
      <c r="O13" s="642"/>
      <c r="P13" s="634"/>
      <c r="Q13" s="634"/>
    </row>
    <row r="14" spans="1:17" x14ac:dyDescent="0.2">
      <c r="B14" s="437"/>
      <c r="C14" s="632"/>
      <c r="D14" s="632"/>
      <c r="E14" s="634"/>
      <c r="F14" s="634"/>
      <c r="G14" s="634"/>
      <c r="H14" s="634"/>
      <c r="I14" s="634"/>
      <c r="J14" s="634"/>
      <c r="K14" s="634"/>
      <c r="L14" s="634"/>
      <c r="M14" s="671"/>
      <c r="N14" s="642"/>
      <c r="O14" s="642"/>
      <c r="P14" s="634"/>
      <c r="Q14" s="634"/>
    </row>
    <row r="15" spans="1:17" x14ac:dyDescent="0.2">
      <c r="B15" s="437" t="s">
        <v>199</v>
      </c>
      <c r="C15" s="632"/>
      <c r="D15" s="632"/>
      <c r="E15" s="634"/>
      <c r="F15" s="636">
        <f>+F17+F19</f>
        <v>2428190368.6599998</v>
      </c>
      <c r="G15" s="636">
        <f>+G17+G19</f>
        <v>2336915636.1658745</v>
      </c>
      <c r="H15" s="636">
        <f>+H17+H19</f>
        <v>2299684646.5186849</v>
      </c>
      <c r="I15" s="634"/>
      <c r="J15" s="634"/>
      <c r="K15" s="634"/>
      <c r="L15" s="634"/>
      <c r="M15" s="671"/>
      <c r="N15" s="642"/>
      <c r="O15" s="642"/>
      <c r="P15" s="634"/>
      <c r="Q15" s="634"/>
    </row>
    <row r="16" spans="1:17" x14ac:dyDescent="0.2">
      <c r="B16" s="437"/>
      <c r="C16" s="632"/>
      <c r="D16" s="632"/>
      <c r="E16" s="634"/>
      <c r="F16" s="634"/>
      <c r="G16" s="634"/>
      <c r="H16" s="634"/>
      <c r="I16" s="634"/>
      <c r="J16" s="634"/>
      <c r="K16" s="634"/>
      <c r="L16" s="634"/>
      <c r="M16" s="671"/>
      <c r="N16" s="642"/>
      <c r="O16" s="642"/>
      <c r="P16" s="634"/>
      <c r="Q16" s="634"/>
    </row>
    <row r="17" spans="2:17" x14ac:dyDescent="0.2">
      <c r="B17" s="437"/>
      <c r="C17" s="637" t="s">
        <v>298</v>
      </c>
      <c r="D17" s="637"/>
      <c r="E17" s="634"/>
      <c r="F17" s="638">
        <v>0</v>
      </c>
      <c r="G17" s="638">
        <v>0</v>
      </c>
      <c r="H17" s="638">
        <v>0</v>
      </c>
      <c r="I17" s="634"/>
      <c r="J17" s="634"/>
      <c r="K17" s="634"/>
      <c r="L17" s="634"/>
      <c r="M17" s="671"/>
      <c r="N17" s="642"/>
      <c r="O17" s="642"/>
      <c r="P17" s="634"/>
      <c r="Q17" s="634"/>
    </row>
    <row r="18" spans="2:17" x14ac:dyDescent="0.2">
      <c r="B18" s="437"/>
      <c r="C18" s="632"/>
      <c r="D18" s="632"/>
      <c r="E18" s="634"/>
      <c r="F18" s="636"/>
      <c r="G18" s="636"/>
      <c r="H18" s="636"/>
      <c r="I18" s="634"/>
      <c r="J18" s="634"/>
      <c r="K18" s="634"/>
      <c r="L18" s="634"/>
      <c r="M18" s="671"/>
      <c r="N18" s="642"/>
      <c r="O18" s="642"/>
      <c r="P18" s="634"/>
      <c r="Q18" s="634"/>
    </row>
    <row r="19" spans="2:17" x14ac:dyDescent="0.2">
      <c r="B19" s="437"/>
      <c r="C19" s="639" t="s">
        <v>299</v>
      </c>
      <c r="D19" s="639"/>
      <c r="E19" s="633"/>
      <c r="F19" s="631">
        <f>SUM(F20:F24)</f>
        <v>2428190368.6599998</v>
      </c>
      <c r="G19" s="631">
        <f>SUM(G20:G24)</f>
        <v>2336915636.1658745</v>
      </c>
      <c r="H19" s="631">
        <f>SUM(H20:H24)</f>
        <v>2299684646.5186849</v>
      </c>
      <c r="I19" s="634"/>
      <c r="J19" s="634"/>
      <c r="K19" s="634"/>
      <c r="L19" s="634"/>
      <c r="M19" s="671"/>
      <c r="N19" s="642"/>
      <c r="O19" s="642"/>
      <c r="P19" s="634"/>
      <c r="Q19" s="634"/>
    </row>
    <row r="20" spans="2:17" s="416" customFormat="1" ht="105" customHeight="1" x14ac:dyDescent="0.2">
      <c r="B20" s="438"/>
      <c r="C20" s="640" t="s">
        <v>1227</v>
      </c>
      <c r="D20" s="641" t="s">
        <v>300</v>
      </c>
      <c r="E20" s="642">
        <v>1705</v>
      </c>
      <c r="F20" s="643">
        <v>537500000</v>
      </c>
      <c r="G20" s="643">
        <v>493054950</v>
      </c>
      <c r="H20" s="643">
        <v>480624481</v>
      </c>
      <c r="I20" s="644">
        <v>41743</v>
      </c>
      <c r="J20" s="644">
        <v>41768</v>
      </c>
      <c r="K20" s="644">
        <v>49059</v>
      </c>
      <c r="L20" s="645" t="s">
        <v>648</v>
      </c>
      <c r="M20" s="642" t="s">
        <v>586</v>
      </c>
      <c r="N20" s="646" t="s">
        <v>587</v>
      </c>
      <c r="O20" s="646">
        <v>0.03</v>
      </c>
      <c r="P20" s="642" t="s">
        <v>588</v>
      </c>
      <c r="Q20" s="647" t="s">
        <v>1228</v>
      </c>
    </row>
    <row r="21" spans="2:17" s="417" customFormat="1" ht="41.25" customHeight="1" x14ac:dyDescent="0.2">
      <c r="B21" s="439"/>
      <c r="C21" s="640" t="s">
        <v>1227</v>
      </c>
      <c r="D21" s="648" t="s">
        <v>300</v>
      </c>
      <c r="E21" s="649">
        <v>1707</v>
      </c>
      <c r="F21" s="650">
        <v>174967270.58000001</v>
      </c>
      <c r="G21" s="650">
        <v>161418610</v>
      </c>
      <c r="H21" s="650">
        <v>157602197.98999992</v>
      </c>
      <c r="I21" s="651">
        <v>41865</v>
      </c>
      <c r="J21" s="651">
        <v>41907</v>
      </c>
      <c r="K21" s="651">
        <v>49212</v>
      </c>
      <c r="L21" s="652" t="s">
        <v>648</v>
      </c>
      <c r="M21" s="649" t="s">
        <v>586</v>
      </c>
      <c r="N21" s="653" t="s">
        <v>589</v>
      </c>
      <c r="O21" s="653">
        <v>1.0800000000000001E-2</v>
      </c>
      <c r="P21" s="649" t="s">
        <v>588</v>
      </c>
      <c r="Q21" s="649" t="s">
        <v>1229</v>
      </c>
    </row>
    <row r="22" spans="2:17" s="417" customFormat="1" ht="38.25" customHeight="1" x14ac:dyDescent="0.2">
      <c r="B22" s="439"/>
      <c r="C22" s="640" t="s">
        <v>1227</v>
      </c>
      <c r="D22" s="648" t="s">
        <v>300</v>
      </c>
      <c r="E22" s="649">
        <v>1708</v>
      </c>
      <c r="F22" s="650">
        <v>109473098.08</v>
      </c>
      <c r="G22" s="650">
        <v>101000148</v>
      </c>
      <c r="H22" s="650">
        <v>98612206.580000028</v>
      </c>
      <c r="I22" s="651">
        <v>41865</v>
      </c>
      <c r="J22" s="651">
        <v>41907</v>
      </c>
      <c r="K22" s="651">
        <v>12687</v>
      </c>
      <c r="L22" s="652" t="s">
        <v>648</v>
      </c>
      <c r="M22" s="649" t="s">
        <v>586</v>
      </c>
      <c r="N22" s="653" t="s">
        <v>589</v>
      </c>
      <c r="O22" s="653">
        <v>6.7000000000000002E-3</v>
      </c>
      <c r="P22" s="649" t="s">
        <v>588</v>
      </c>
      <c r="Q22" s="654" t="s">
        <v>1230</v>
      </c>
    </row>
    <row r="23" spans="2:17" s="417" customFormat="1" ht="41.25" customHeight="1" x14ac:dyDescent="0.2">
      <c r="B23" s="439"/>
      <c r="C23" s="640" t="s">
        <v>1227</v>
      </c>
      <c r="D23" s="655" t="s">
        <v>649</v>
      </c>
      <c r="E23" s="649" t="s">
        <v>674</v>
      </c>
      <c r="F23" s="650">
        <v>800000000</v>
      </c>
      <c r="G23" s="650">
        <v>787156910</v>
      </c>
      <c r="H23" s="650">
        <v>777643737.98241651</v>
      </c>
      <c r="I23" s="651">
        <v>42871</v>
      </c>
      <c r="J23" s="651">
        <v>42920</v>
      </c>
      <c r="K23" s="651">
        <v>13651</v>
      </c>
      <c r="L23" s="652" t="s">
        <v>648</v>
      </c>
      <c r="M23" s="649" t="s">
        <v>586</v>
      </c>
      <c r="N23" s="653" t="s">
        <v>650</v>
      </c>
      <c r="O23" s="653">
        <v>0.04</v>
      </c>
      <c r="P23" s="654" t="s">
        <v>1328</v>
      </c>
      <c r="Q23" s="654" t="s">
        <v>1329</v>
      </c>
    </row>
    <row r="24" spans="2:17" s="417" customFormat="1" ht="76.5" customHeight="1" x14ac:dyDescent="0.2">
      <c r="B24" s="439"/>
      <c r="C24" s="640" t="s">
        <v>1227</v>
      </c>
      <c r="D24" s="655" t="s">
        <v>675</v>
      </c>
      <c r="E24" s="649" t="s">
        <v>676</v>
      </c>
      <c r="F24" s="650">
        <v>806250000</v>
      </c>
      <c r="G24" s="650">
        <v>794285018.16587436</v>
      </c>
      <c r="H24" s="650">
        <v>785202022.96626866</v>
      </c>
      <c r="I24" s="651">
        <v>42982</v>
      </c>
      <c r="J24" s="651">
        <v>43018</v>
      </c>
      <c r="K24" s="651">
        <v>50287</v>
      </c>
      <c r="L24" s="652" t="s">
        <v>648</v>
      </c>
      <c r="M24" s="649" t="s">
        <v>586</v>
      </c>
      <c r="N24" s="646" t="s">
        <v>587</v>
      </c>
      <c r="O24" s="653">
        <v>0.05</v>
      </c>
      <c r="P24" s="649" t="s">
        <v>588</v>
      </c>
      <c r="Q24" s="654" t="s">
        <v>1330</v>
      </c>
    </row>
    <row r="25" spans="2:17" s="418" customFormat="1" x14ac:dyDescent="0.2">
      <c r="B25" s="440"/>
      <c r="C25" s="656"/>
      <c r="D25" s="656"/>
      <c r="E25" s="657"/>
      <c r="F25" s="658"/>
      <c r="G25" s="658"/>
      <c r="H25" s="658"/>
      <c r="I25" s="657"/>
      <c r="J25" s="659"/>
      <c r="K25" s="659"/>
      <c r="L25" s="659"/>
      <c r="M25" s="659"/>
      <c r="N25" s="649"/>
      <c r="O25" s="649"/>
      <c r="P25" s="657"/>
      <c r="Q25" s="657"/>
    </row>
    <row r="26" spans="2:17" s="418" customFormat="1" x14ac:dyDescent="0.2">
      <c r="B26" s="888" t="s">
        <v>251</v>
      </c>
      <c r="C26" s="660"/>
      <c r="D26" s="657"/>
      <c r="E26" s="661"/>
      <c r="F26" s="662">
        <v>450000000</v>
      </c>
      <c r="G26" s="662">
        <f>+G34</f>
        <v>153928035.16220012</v>
      </c>
      <c r="H26" s="662">
        <f>+H34</f>
        <v>126399401.20128398</v>
      </c>
      <c r="I26" s="663"/>
      <c r="J26" s="663"/>
      <c r="K26" s="663"/>
      <c r="L26" s="663"/>
      <c r="M26" s="659"/>
      <c r="N26" s="649"/>
      <c r="O26" s="649"/>
      <c r="P26" s="657"/>
      <c r="Q26" s="657"/>
    </row>
    <row r="27" spans="2:17" x14ac:dyDescent="0.2">
      <c r="B27" s="437" t="s">
        <v>590</v>
      </c>
      <c r="C27" s="664"/>
      <c r="D27" s="634"/>
      <c r="E27" s="634"/>
      <c r="F27" s="636"/>
      <c r="G27" s="636"/>
      <c r="H27" s="636"/>
      <c r="I27" s="665"/>
      <c r="J27" s="665"/>
      <c r="K27" s="665"/>
      <c r="L27" s="665"/>
      <c r="M27" s="671"/>
      <c r="N27" s="642"/>
      <c r="O27" s="642"/>
      <c r="P27" s="634"/>
      <c r="Q27" s="634"/>
    </row>
    <row r="28" spans="2:17" x14ac:dyDescent="0.2">
      <c r="B28" s="437"/>
      <c r="C28" s="664"/>
      <c r="D28" s="634"/>
      <c r="E28" s="634"/>
      <c r="F28" s="636"/>
      <c r="G28" s="636"/>
      <c r="H28" s="636"/>
      <c r="I28" s="665"/>
      <c r="J28" s="665"/>
      <c r="K28" s="665"/>
      <c r="L28" s="665"/>
      <c r="M28" s="671"/>
      <c r="N28" s="642"/>
      <c r="O28" s="642"/>
      <c r="P28" s="634"/>
      <c r="Q28" s="634"/>
    </row>
    <row r="29" spans="2:17" x14ac:dyDescent="0.2">
      <c r="B29" s="437" t="s">
        <v>199</v>
      </c>
      <c r="C29" s="666"/>
      <c r="D29" s="634"/>
      <c r="E29" s="634"/>
      <c r="F29" s="636"/>
      <c r="G29" s="636"/>
      <c r="H29" s="636"/>
      <c r="I29" s="634"/>
      <c r="J29" s="634"/>
      <c r="K29" s="634"/>
      <c r="L29" s="634"/>
      <c r="M29" s="671"/>
      <c r="N29" s="642"/>
      <c r="O29" s="642"/>
      <c r="P29" s="634"/>
      <c r="Q29" s="634"/>
    </row>
    <row r="30" spans="2:17" x14ac:dyDescent="0.2">
      <c r="B30" s="437"/>
      <c r="C30" s="664"/>
      <c r="D30" s="634"/>
      <c r="E30" s="634"/>
      <c r="F30" s="636"/>
      <c r="G30" s="636"/>
      <c r="H30" s="636"/>
      <c r="I30" s="665"/>
      <c r="J30" s="665"/>
      <c r="K30" s="665"/>
      <c r="L30" s="665"/>
      <c r="M30" s="671"/>
      <c r="N30" s="642"/>
      <c r="O30" s="642"/>
      <c r="P30" s="634"/>
      <c r="Q30" s="634"/>
    </row>
    <row r="31" spans="2:17" x14ac:dyDescent="0.2">
      <c r="B31" s="437"/>
      <c r="C31" s="667" t="s">
        <v>298</v>
      </c>
      <c r="D31" s="634"/>
      <c r="E31" s="634"/>
      <c r="F31" s="638">
        <v>0</v>
      </c>
      <c r="G31" s="638">
        <v>0</v>
      </c>
      <c r="H31" s="638">
        <v>0</v>
      </c>
      <c r="I31" s="638"/>
      <c r="J31" s="638"/>
      <c r="K31" s="638"/>
      <c r="L31" s="634"/>
      <c r="M31" s="671"/>
      <c r="N31" s="642"/>
      <c r="O31" s="642"/>
      <c r="P31" s="634"/>
      <c r="Q31" s="634"/>
    </row>
    <row r="32" spans="2:17" x14ac:dyDescent="0.2">
      <c r="B32" s="437"/>
      <c r="C32" s="666"/>
      <c r="D32" s="634"/>
      <c r="E32" s="634"/>
      <c r="F32" s="636"/>
      <c r="G32" s="636"/>
      <c r="H32" s="636"/>
      <c r="I32" s="634"/>
      <c r="J32" s="634"/>
      <c r="K32" s="634"/>
      <c r="L32" s="634"/>
      <c r="M32" s="671"/>
      <c r="N32" s="642"/>
      <c r="O32" s="642"/>
      <c r="P32" s="634"/>
      <c r="Q32" s="634"/>
    </row>
    <row r="33" spans="2:17" x14ac:dyDescent="0.2">
      <c r="B33" s="437"/>
      <c r="C33" s="639" t="s">
        <v>299</v>
      </c>
      <c r="D33" s="632"/>
      <c r="E33" s="633"/>
      <c r="F33" s="631"/>
      <c r="G33" s="631"/>
      <c r="H33" s="631"/>
      <c r="I33" s="634"/>
      <c r="J33" s="634"/>
      <c r="K33" s="634"/>
      <c r="L33" s="634"/>
      <c r="M33" s="671"/>
      <c r="N33" s="642"/>
      <c r="O33" s="642"/>
      <c r="P33" s="634"/>
      <c r="Q33" s="634"/>
    </row>
    <row r="34" spans="2:17" ht="76.5" x14ac:dyDescent="0.2">
      <c r="B34" s="437"/>
      <c r="C34" s="668" t="s">
        <v>651</v>
      </c>
      <c r="D34" s="641" t="s">
        <v>300</v>
      </c>
      <c r="E34" s="889" t="s">
        <v>652</v>
      </c>
      <c r="F34" s="643">
        <v>450000000</v>
      </c>
      <c r="G34" s="643">
        <v>153928035.16220012</v>
      </c>
      <c r="H34" s="643">
        <v>126399401.20128398</v>
      </c>
      <c r="I34" s="669">
        <v>40737</v>
      </c>
      <c r="J34" s="669"/>
      <c r="K34" s="644">
        <v>46231</v>
      </c>
      <c r="L34" s="644"/>
      <c r="M34" s="642" t="s">
        <v>591</v>
      </c>
      <c r="N34" s="642" t="s">
        <v>592</v>
      </c>
      <c r="O34" s="647" t="s">
        <v>1231</v>
      </c>
      <c r="P34" s="670" t="s">
        <v>1232</v>
      </c>
      <c r="Q34" s="670" t="s">
        <v>1233</v>
      </c>
    </row>
    <row r="35" spans="2:17" x14ac:dyDescent="0.2">
      <c r="B35" s="437"/>
      <c r="C35" s="632"/>
      <c r="D35" s="632"/>
      <c r="E35" s="634"/>
      <c r="F35" s="636"/>
      <c r="G35" s="636"/>
      <c r="H35" s="636"/>
      <c r="I35" s="634"/>
      <c r="J35" s="671"/>
      <c r="K35" s="671"/>
      <c r="L35" s="671"/>
      <c r="M35" s="671"/>
      <c r="N35" s="642"/>
      <c r="O35" s="642"/>
      <c r="P35" s="634"/>
      <c r="Q35" s="634"/>
    </row>
    <row r="36" spans="2:17" x14ac:dyDescent="0.2">
      <c r="B36" s="436" t="s">
        <v>653</v>
      </c>
      <c r="C36" s="673"/>
      <c r="D36" s="673"/>
      <c r="E36" s="633"/>
      <c r="F36" s="631">
        <f>SUM(F44:F52)</f>
        <v>476222500</v>
      </c>
      <c r="G36" s="631">
        <f>SUM(G44:G52)</f>
        <v>476222500</v>
      </c>
      <c r="H36" s="631">
        <f>SUM(H44:H52)</f>
        <v>476222500</v>
      </c>
      <c r="I36" s="634"/>
      <c r="J36" s="671"/>
      <c r="K36" s="671"/>
      <c r="L36" s="671"/>
      <c r="M36" s="671"/>
      <c r="N36" s="642"/>
      <c r="O36" s="642"/>
      <c r="P36" s="634"/>
      <c r="Q36" s="634"/>
    </row>
    <row r="37" spans="2:17" x14ac:dyDescent="0.2">
      <c r="B37" s="436"/>
      <c r="C37" s="673"/>
      <c r="D37" s="673"/>
      <c r="E37" s="633"/>
      <c r="F37" s="631"/>
      <c r="G37" s="631"/>
      <c r="H37" s="631"/>
      <c r="I37" s="634"/>
      <c r="J37" s="671"/>
      <c r="K37" s="671"/>
      <c r="L37" s="671"/>
      <c r="M37" s="671"/>
      <c r="N37" s="642"/>
      <c r="O37" s="642"/>
      <c r="P37" s="634"/>
      <c r="Q37" s="634"/>
    </row>
    <row r="38" spans="2:17" x14ac:dyDescent="0.2">
      <c r="B38" s="437" t="s">
        <v>200</v>
      </c>
      <c r="C38" s="632"/>
      <c r="D38" s="632"/>
      <c r="E38" s="634"/>
      <c r="F38" s="636"/>
      <c r="G38" s="636"/>
      <c r="H38" s="636"/>
      <c r="I38" s="634"/>
      <c r="J38" s="634"/>
      <c r="K38" s="634"/>
      <c r="L38" s="634"/>
      <c r="M38" s="671"/>
      <c r="N38" s="642"/>
      <c r="O38" s="642"/>
      <c r="P38" s="634"/>
      <c r="Q38" s="634"/>
    </row>
    <row r="39" spans="2:17" x14ac:dyDescent="0.2">
      <c r="B39" s="437"/>
      <c r="C39" s="632"/>
      <c r="D39" s="632"/>
      <c r="E39" s="634"/>
      <c r="F39" s="636"/>
      <c r="G39" s="636"/>
      <c r="H39" s="636"/>
      <c r="I39" s="634"/>
      <c r="J39" s="634"/>
      <c r="K39" s="634"/>
      <c r="L39" s="634"/>
      <c r="M39" s="671"/>
      <c r="N39" s="642"/>
      <c r="O39" s="642"/>
      <c r="P39" s="634"/>
      <c r="Q39" s="634"/>
    </row>
    <row r="40" spans="2:17" x14ac:dyDescent="0.2">
      <c r="B40" s="437"/>
      <c r="C40" s="637" t="s">
        <v>298</v>
      </c>
      <c r="D40" s="637"/>
      <c r="E40" s="634"/>
      <c r="F40" s="638">
        <v>0</v>
      </c>
      <c r="G40" s="638">
        <v>0</v>
      </c>
      <c r="H40" s="638">
        <v>0</v>
      </c>
      <c r="I40" s="638"/>
      <c r="J40" s="638"/>
      <c r="K40" s="638"/>
      <c r="L40" s="634"/>
      <c r="M40" s="671"/>
      <c r="N40" s="642"/>
      <c r="O40" s="642"/>
      <c r="P40" s="634"/>
      <c r="Q40" s="634"/>
    </row>
    <row r="41" spans="2:17" x14ac:dyDescent="0.2">
      <c r="B41" s="437"/>
      <c r="C41" s="632"/>
      <c r="D41" s="632"/>
      <c r="E41" s="634"/>
      <c r="F41" s="636"/>
      <c r="G41" s="636"/>
      <c r="H41" s="636"/>
      <c r="I41" s="634"/>
      <c r="J41" s="634"/>
      <c r="K41" s="634"/>
      <c r="L41" s="634"/>
      <c r="M41" s="671"/>
      <c r="N41" s="642"/>
      <c r="O41" s="642"/>
      <c r="P41" s="634"/>
      <c r="Q41" s="634"/>
    </row>
    <row r="42" spans="2:17" x14ac:dyDescent="0.2">
      <c r="B42" s="437"/>
      <c r="C42" s="639" t="s">
        <v>299</v>
      </c>
      <c r="D42" s="639"/>
      <c r="E42" s="633"/>
      <c r="F42" s="631"/>
      <c r="G42" s="631"/>
      <c r="H42" s="631"/>
      <c r="I42" s="634"/>
      <c r="J42" s="634"/>
      <c r="K42" s="634"/>
      <c r="L42" s="634"/>
      <c r="M42" s="671"/>
      <c r="N42" s="642"/>
      <c r="O42" s="642"/>
      <c r="P42" s="634"/>
      <c r="Q42" s="634"/>
    </row>
    <row r="43" spans="2:17" x14ac:dyDescent="0.2">
      <c r="B43" s="437"/>
      <c r="C43" s="632"/>
      <c r="D43" s="632"/>
      <c r="E43" s="634"/>
      <c r="F43" s="636"/>
      <c r="G43" s="636"/>
      <c r="H43" s="636"/>
      <c r="I43" s="634"/>
      <c r="J43" s="671"/>
      <c r="K43" s="671"/>
      <c r="L43" s="671"/>
      <c r="M43" s="671"/>
      <c r="N43" s="642"/>
      <c r="O43" s="642"/>
      <c r="P43" s="634"/>
      <c r="Q43" s="634"/>
    </row>
    <row r="44" spans="2:17" ht="76.5" x14ac:dyDescent="0.2">
      <c r="B44" s="437"/>
      <c r="C44" s="640" t="s">
        <v>1227</v>
      </c>
      <c r="D44" s="641" t="s">
        <v>301</v>
      </c>
      <c r="E44" s="642">
        <v>10549</v>
      </c>
      <c r="F44" s="643">
        <v>83449015</v>
      </c>
      <c r="G44" s="643">
        <v>83449015</v>
      </c>
      <c r="H44" s="643">
        <v>83449015</v>
      </c>
      <c r="I44" s="644">
        <v>40991</v>
      </c>
      <c r="J44" s="644">
        <v>41066</v>
      </c>
      <c r="K44" s="644">
        <v>48372</v>
      </c>
      <c r="L44" s="645" t="s">
        <v>648</v>
      </c>
      <c r="M44" s="642" t="s">
        <v>586</v>
      </c>
      <c r="N44" s="646">
        <v>8.4699999999999998E-2</v>
      </c>
      <c r="O44" s="646">
        <v>8.0000000000000002E-3</v>
      </c>
      <c r="P44" s="674" t="s">
        <v>593</v>
      </c>
      <c r="Q44" s="670" t="s">
        <v>1234</v>
      </c>
    </row>
    <row r="45" spans="2:17" x14ac:dyDescent="0.2">
      <c r="B45" s="437"/>
      <c r="C45" s="675"/>
      <c r="D45" s="641"/>
      <c r="E45" s="642"/>
      <c r="F45" s="643"/>
      <c r="G45" s="643"/>
      <c r="H45" s="643"/>
      <c r="I45" s="644"/>
      <c r="J45" s="644"/>
      <c r="K45" s="644"/>
      <c r="L45" s="644"/>
      <c r="M45" s="642"/>
      <c r="N45" s="642"/>
      <c r="O45" s="646"/>
      <c r="P45" s="674"/>
      <c r="Q45" s="670"/>
    </row>
    <row r="46" spans="2:17" s="416" customFormat="1" ht="76.5" x14ac:dyDescent="0.2">
      <c r="B46" s="438"/>
      <c r="C46" s="640" t="s">
        <v>1227</v>
      </c>
      <c r="D46" s="641" t="s">
        <v>301</v>
      </c>
      <c r="E46" s="642">
        <v>14504</v>
      </c>
      <c r="F46" s="643">
        <v>6854706</v>
      </c>
      <c r="G46" s="643">
        <v>6854706</v>
      </c>
      <c r="H46" s="643">
        <v>6854706</v>
      </c>
      <c r="I46" s="644">
        <v>41401</v>
      </c>
      <c r="J46" s="644">
        <v>41474</v>
      </c>
      <c r="K46" s="644">
        <v>48747</v>
      </c>
      <c r="L46" s="645" t="s">
        <v>648</v>
      </c>
      <c r="M46" s="642" t="s">
        <v>586</v>
      </c>
      <c r="N46" s="647" t="s">
        <v>594</v>
      </c>
      <c r="O46" s="646">
        <v>1.2999999999999999E-3</v>
      </c>
      <c r="P46" s="670" t="s">
        <v>593</v>
      </c>
      <c r="Q46" s="670" t="s">
        <v>1235</v>
      </c>
    </row>
    <row r="47" spans="2:17" x14ac:dyDescent="0.2">
      <c r="B47" s="437"/>
      <c r="C47" s="675"/>
      <c r="D47" s="641"/>
      <c r="E47" s="642"/>
      <c r="F47" s="643"/>
      <c r="G47" s="643"/>
      <c r="H47" s="643"/>
      <c r="I47" s="644"/>
      <c r="J47" s="644"/>
      <c r="K47" s="644"/>
      <c r="L47" s="644"/>
      <c r="M47" s="642"/>
      <c r="N47" s="642"/>
      <c r="O47" s="646"/>
      <c r="P47" s="674"/>
      <c r="Q47" s="670"/>
    </row>
    <row r="48" spans="2:17" ht="76.5" x14ac:dyDescent="0.2">
      <c r="B48" s="437"/>
      <c r="C48" s="640" t="s">
        <v>1227</v>
      </c>
      <c r="D48" s="641" t="s">
        <v>301</v>
      </c>
      <c r="E48" s="642">
        <v>16868</v>
      </c>
      <c r="F48" s="643">
        <v>72675017</v>
      </c>
      <c r="G48" s="643">
        <v>72675017</v>
      </c>
      <c r="H48" s="643">
        <v>72675017</v>
      </c>
      <c r="I48" s="644">
        <v>41402</v>
      </c>
      <c r="J48" s="644">
        <v>41442</v>
      </c>
      <c r="K48" s="644">
        <v>48747</v>
      </c>
      <c r="L48" s="645" t="s">
        <v>648</v>
      </c>
      <c r="M48" s="642" t="s">
        <v>586</v>
      </c>
      <c r="N48" s="646">
        <v>8.5000000000000006E-2</v>
      </c>
      <c r="O48" s="646">
        <v>6.0000000000000001E-3</v>
      </c>
      <c r="P48" s="674" t="s">
        <v>593</v>
      </c>
      <c r="Q48" s="670" t="s">
        <v>1236</v>
      </c>
    </row>
    <row r="49" spans="2:17" x14ac:dyDescent="0.2">
      <c r="B49" s="437"/>
      <c r="C49" s="640"/>
      <c r="D49" s="641"/>
      <c r="E49" s="642"/>
      <c r="F49" s="643"/>
      <c r="G49" s="643"/>
      <c r="H49" s="643"/>
      <c r="I49" s="644"/>
      <c r="J49" s="644"/>
      <c r="K49" s="644"/>
      <c r="L49" s="644"/>
      <c r="M49" s="642"/>
      <c r="N49" s="642"/>
      <c r="O49" s="646"/>
      <c r="P49" s="674"/>
      <c r="Q49" s="670"/>
    </row>
    <row r="50" spans="2:17" ht="76.5" x14ac:dyDescent="0.2">
      <c r="B50" s="437"/>
      <c r="C50" s="675" t="s">
        <v>1227</v>
      </c>
      <c r="D50" s="641" t="s">
        <v>301</v>
      </c>
      <c r="E50" s="642">
        <v>23328</v>
      </c>
      <c r="F50" s="643">
        <v>104534855</v>
      </c>
      <c r="G50" s="643">
        <v>104534855</v>
      </c>
      <c r="H50" s="643">
        <v>104534855</v>
      </c>
      <c r="I50" s="644">
        <v>41851</v>
      </c>
      <c r="J50" s="644">
        <v>41929</v>
      </c>
      <c r="K50" s="644">
        <v>49234</v>
      </c>
      <c r="L50" s="645" t="s">
        <v>648</v>
      </c>
      <c r="M50" s="642" t="s">
        <v>586</v>
      </c>
      <c r="N50" s="642" t="s">
        <v>595</v>
      </c>
      <c r="O50" s="646">
        <v>5.3E-3</v>
      </c>
      <c r="P50" s="674" t="s">
        <v>593</v>
      </c>
      <c r="Q50" s="670" t="s">
        <v>1237</v>
      </c>
    </row>
    <row r="51" spans="2:17" x14ac:dyDescent="0.2">
      <c r="B51" s="437"/>
      <c r="C51" s="675"/>
      <c r="D51" s="641"/>
      <c r="E51" s="642"/>
      <c r="F51" s="643"/>
      <c r="G51" s="643"/>
      <c r="H51" s="643"/>
      <c r="I51" s="644"/>
      <c r="J51" s="644"/>
      <c r="K51" s="644"/>
      <c r="L51" s="644"/>
      <c r="M51" s="642"/>
      <c r="N51" s="642"/>
      <c r="O51" s="646"/>
      <c r="P51" s="674"/>
      <c r="Q51" s="670"/>
    </row>
    <row r="52" spans="2:17" ht="77.25" thickBot="1" x14ac:dyDescent="0.25">
      <c r="B52" s="441"/>
      <c r="C52" s="676" t="s">
        <v>1227</v>
      </c>
      <c r="D52" s="677" t="s">
        <v>302</v>
      </c>
      <c r="E52" s="678">
        <v>14505</v>
      </c>
      <c r="F52" s="679">
        <v>208708907</v>
      </c>
      <c r="G52" s="679">
        <v>208708907</v>
      </c>
      <c r="H52" s="679">
        <v>208708907</v>
      </c>
      <c r="I52" s="680">
        <v>41103</v>
      </c>
      <c r="J52" s="680">
        <v>41204</v>
      </c>
      <c r="K52" s="680">
        <v>48509</v>
      </c>
      <c r="L52" s="681" t="s">
        <v>648</v>
      </c>
      <c r="M52" s="678" t="s">
        <v>586</v>
      </c>
      <c r="N52" s="682">
        <v>8.1699999999999995E-2</v>
      </c>
      <c r="O52" s="682">
        <v>0.02</v>
      </c>
      <c r="P52" s="681" t="s">
        <v>593</v>
      </c>
      <c r="Q52" s="683" t="s">
        <v>1238</v>
      </c>
    </row>
    <row r="53" spans="2:17" ht="13.5" thickTop="1" x14ac:dyDescent="0.2"/>
  </sheetData>
  <mergeCells count="15">
    <mergeCell ref="B3:Q3"/>
    <mergeCell ref="B4:Q4"/>
    <mergeCell ref="B5:Q5"/>
    <mergeCell ref="B6:Q6"/>
    <mergeCell ref="B9:C10"/>
    <mergeCell ref="D9:D10"/>
    <mergeCell ref="E9:E10"/>
    <mergeCell ref="F9:F10"/>
    <mergeCell ref="J9:K9"/>
    <mergeCell ref="L9:L10"/>
    <mergeCell ref="M9:M10"/>
    <mergeCell ref="N9:N10"/>
    <mergeCell ref="O9:O10"/>
    <mergeCell ref="P9:P10"/>
    <mergeCell ref="Q9:Q10"/>
  </mergeCells>
  <printOptions horizontalCentered="1" verticalCentered="1"/>
  <pageMargins left="0" right="0" top="0" bottom="0" header="0.31496062992125984" footer="0.31496062992125984"/>
  <pageSetup scale="4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27</vt:i4>
      </vt:variant>
      <vt:variant>
        <vt:lpstr>Rangos con nombre</vt:lpstr>
      </vt:variant>
      <vt:variant>
        <vt:i4>27</vt:i4>
      </vt:variant>
    </vt:vector>
  </HeadingPairs>
  <TitlesOfParts>
    <vt:vector size="54" baseType="lpstr">
      <vt:lpstr>PORTADA</vt:lpstr>
      <vt:lpstr>ANEXO1PROGYNO</vt:lpstr>
      <vt:lpstr>ANEXO1PRIORIDADESGTO</vt:lpstr>
      <vt:lpstr>ANEXO2ADMIVA </vt:lpstr>
      <vt:lpstr>ANEXO3A MPIOSESTATAL </vt:lpstr>
      <vt:lpstr>ANEXO3BMPIOSFEDERAL </vt:lpstr>
      <vt:lpstr>ANEXO4FIDEICOMISOS</vt:lpstr>
      <vt:lpstr>ANEXO 5A B</vt:lpstr>
      <vt:lpstr>ANEXO 5C </vt:lpstr>
      <vt:lpstr>ANEXO 5D </vt:lpstr>
      <vt:lpstr>ANEXOS 6APORTFED</vt:lpstr>
      <vt:lpstr>ANEXOS7ADJUDICACION</vt:lpstr>
      <vt:lpstr>ANEXO8a CLASIF.ECONOMICA</vt:lpstr>
      <vt:lpstr>ANEXO8B CLASIF.tipoGTO</vt:lpstr>
      <vt:lpstr>ANEXO9FUNCIONAL</vt:lpstr>
      <vt:lpstr>ANEXO10 EJE</vt:lpstr>
      <vt:lpstr>ANEXO11 RAMO </vt:lpstr>
      <vt:lpstr>ANEXO12CONCILIACION </vt:lpstr>
      <vt:lpstr>ANEXO13A ORGglobal </vt:lpstr>
      <vt:lpstr>ANEXO13B ORGcapitulos</vt:lpstr>
      <vt:lpstr>ANEXO13C LA BUENA</vt:lpstr>
      <vt:lpstr>ANEXO14 AYUDAS  </vt:lpstr>
      <vt:lpstr>ANEXO15.capFEDERAL </vt:lpstr>
      <vt:lpstr>ANEXO21 ISSSTECAM</vt:lpstr>
      <vt:lpstr>ANEXO22RECONCURRENTES</vt:lpstr>
      <vt:lpstr>ANEXO 23TOTAL</vt:lpstr>
      <vt:lpstr>ANEXO24FUENTE</vt:lpstr>
      <vt:lpstr>'ANEXO 5A B'!Área_de_impresión</vt:lpstr>
      <vt:lpstr>'ANEXO 5C '!Área_de_impresión</vt:lpstr>
      <vt:lpstr>'ANEXO10 EJE'!Área_de_impresión</vt:lpstr>
      <vt:lpstr>'ANEXO11 RAMO '!Área_de_impresión</vt:lpstr>
      <vt:lpstr>'ANEXO12CONCILIACION '!Área_de_impresión</vt:lpstr>
      <vt:lpstr>'ANEXO13A ORGglobal '!Área_de_impresión</vt:lpstr>
      <vt:lpstr>'ANEXO13C LA BUENA'!Área_de_impresión</vt:lpstr>
      <vt:lpstr>'ANEXO14 AYUDAS  '!Área_de_impresión</vt:lpstr>
      <vt:lpstr>ANEXO1PROGYNO!Área_de_impresión</vt:lpstr>
      <vt:lpstr>'ANEXO21 ISSSTECAM'!Área_de_impresión</vt:lpstr>
      <vt:lpstr>'ANEXO3A MPIOSESTATAL '!Área_de_impresión</vt:lpstr>
      <vt:lpstr>'ANEXO3BMPIOSFEDERAL '!Área_de_impresión</vt:lpstr>
      <vt:lpstr>'ANEXO8a CLASIF.ECONOMICA'!Área_de_impresión</vt:lpstr>
      <vt:lpstr>ANEXO9FUNCIONAL!Área_de_impresión</vt:lpstr>
      <vt:lpstr>ANEXOS7ADJUDICACION!Área_de_impresión</vt:lpstr>
      <vt:lpstr>'ANEXO 23TOTAL'!Títulos_a_imprimir</vt:lpstr>
      <vt:lpstr>'ANEXO11 RAMO '!Títulos_a_imprimir</vt:lpstr>
      <vt:lpstr>'ANEXO12CONCILIACION '!Títulos_a_imprimir</vt:lpstr>
      <vt:lpstr>'ANEXO13A ORGglobal '!Títulos_a_imprimir</vt:lpstr>
      <vt:lpstr>'ANEXO13B ORGcapitulos'!Títulos_a_imprimir</vt:lpstr>
      <vt:lpstr>'ANEXO13C LA BUENA'!Títulos_a_imprimir</vt:lpstr>
      <vt:lpstr>'ANEXO14 AYUDAS  '!Títulos_a_imprimir</vt:lpstr>
      <vt:lpstr>'ANEXO15.capFEDERAL '!Títulos_a_imprimir</vt:lpstr>
      <vt:lpstr>ANEXO1PRIORIDADESGTO!Títulos_a_imprimir</vt:lpstr>
      <vt:lpstr>ANEXO24FUENTE!Títulos_a_imprimir</vt:lpstr>
      <vt:lpstr>'ANEXO2ADMIVA '!Títulos_a_imprimir</vt:lpstr>
      <vt:lpstr>ANEXO9FUNCIONAL!Títulos_a_imprimir</vt:lpstr>
    </vt:vector>
  </TitlesOfParts>
  <Company>Gobierno del Estado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Sría. de Finanzas y Admón.</dc:creator>
  <cp:lastModifiedBy>edmar.gongora</cp:lastModifiedBy>
  <cp:lastPrinted>2019-11-19T19:46:06Z</cp:lastPrinted>
  <dcterms:created xsi:type="dcterms:W3CDTF">2000-12-20T16:32:54Z</dcterms:created>
  <dcterms:modified xsi:type="dcterms:W3CDTF">2019-11-19T19:55:04Z</dcterms:modified>
</cp:coreProperties>
</file>